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hsime\PROVCOST\Hospice\10-25 Hospice Rates\Working Files\"/>
    </mc:Choice>
  </mc:AlternateContent>
  <xr:revisionPtr revIDLastSave="0" documentId="13_ncr:1_{C768A1B2-B1B1-45F5-9829-EC98566A9181}" xr6:coauthVersionLast="47" xr6:coauthVersionMax="47" xr10:uidLastSave="{00000000-0000-0000-0000-000000000000}"/>
  <bookViews>
    <workbookView xWindow="-108" yWindow="-108" windowWidth="23256" windowHeight="12576" tabRatio="708" activeTab="1" xr2:uid="{00000000-000D-0000-FFFF-FFFF00000000}"/>
  </bookViews>
  <sheets>
    <sheet name="CMS Data - Iowa" sheetId="12" r:id="rId1"/>
    <sheet name="CMS Data - Out-of-State" sheetId="19" r:id="rId2"/>
    <sheet name="Rates - Co. Sort" sheetId="18" r:id="rId3"/>
    <sheet name="Providers - Co. Sort" sheetId="15" r:id="rId4"/>
  </sheets>
  <definedNames>
    <definedName name="_xlnm._FilterDatabase" localSheetId="3" hidden="1">'Providers - Co. Sort'!$A$1:$X$101</definedName>
    <definedName name="_xlnm.Print_Titles" localSheetId="0">'CMS Data - Iowa'!$1:$2</definedName>
    <definedName name="_xlnm.Print_Titles" localSheetId="1">'CMS Data - Out-of-State'!$1:$2</definedName>
    <definedName name="_xlnm.Print_Titles" localSheetId="3">'Providers - Co. Sort'!$1:$1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5" l="1"/>
  <c r="O4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21" i="15"/>
  <c r="O22" i="15"/>
  <c r="O23" i="15"/>
  <c r="O24" i="15"/>
  <c r="O25" i="15"/>
  <c r="O26" i="15"/>
  <c r="O27" i="15"/>
  <c r="O28" i="15"/>
  <c r="O29" i="15"/>
  <c r="O30" i="15"/>
  <c r="O31" i="15"/>
  <c r="O32" i="15"/>
  <c r="O33" i="15"/>
  <c r="O34" i="15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49" i="15"/>
  <c r="O50" i="15"/>
  <c r="O51" i="15"/>
  <c r="O52" i="15"/>
  <c r="O53" i="15"/>
  <c r="O54" i="15"/>
  <c r="O55" i="15"/>
  <c r="O56" i="15"/>
  <c r="O57" i="15"/>
  <c r="O58" i="15"/>
  <c r="O59" i="15"/>
  <c r="O60" i="15"/>
  <c r="O61" i="15"/>
  <c r="O62" i="15"/>
  <c r="O63" i="15"/>
  <c r="O64" i="15"/>
  <c r="O65" i="15"/>
  <c r="O66" i="15"/>
  <c r="O67" i="15"/>
  <c r="O68" i="15"/>
  <c r="O69" i="15"/>
  <c r="O70" i="15"/>
  <c r="O71" i="15"/>
  <c r="O72" i="15"/>
  <c r="O73" i="15"/>
  <c r="O74" i="15"/>
  <c r="O75" i="15"/>
  <c r="O76" i="15"/>
  <c r="O77" i="15"/>
  <c r="O78" i="15"/>
  <c r="O79" i="15"/>
  <c r="O80" i="15"/>
  <c r="O81" i="15"/>
  <c r="O82" i="15"/>
  <c r="O83" i="15"/>
  <c r="O84" i="15"/>
  <c r="O85" i="15"/>
  <c r="O86" i="15"/>
  <c r="O87" i="15"/>
  <c r="O88" i="15"/>
  <c r="O89" i="15"/>
  <c r="O90" i="15"/>
  <c r="O91" i="15"/>
  <c r="O92" i="15"/>
  <c r="O93" i="15"/>
  <c r="O94" i="15"/>
  <c r="O95" i="15"/>
  <c r="O96" i="15"/>
  <c r="O97" i="15"/>
  <c r="O98" i="15"/>
  <c r="O99" i="15"/>
  <c r="O100" i="15"/>
  <c r="O101" i="15"/>
  <c r="O2" i="15"/>
  <c r="M111" i="15"/>
  <c r="K111" i="15"/>
  <c r="J111" i="15"/>
  <c r="I111" i="15"/>
  <c r="H111" i="15"/>
  <c r="M106" i="15"/>
  <c r="K106" i="15"/>
  <c r="J106" i="15"/>
  <c r="I106" i="15"/>
  <c r="H106" i="15"/>
  <c r="M96" i="15"/>
  <c r="K96" i="15"/>
  <c r="J96" i="15"/>
  <c r="I96" i="15"/>
  <c r="H96" i="15"/>
  <c r="M101" i="15"/>
  <c r="K101" i="15"/>
  <c r="J101" i="15"/>
  <c r="I101" i="15"/>
  <c r="H101" i="15"/>
  <c r="N90" i="15"/>
  <c r="M90" i="15"/>
  <c r="K90" i="15"/>
  <c r="J90" i="15"/>
  <c r="I90" i="15"/>
  <c r="H90" i="15"/>
  <c r="N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19" i="15"/>
  <c r="N20" i="15"/>
  <c r="N21" i="15"/>
  <c r="N22" i="15"/>
  <c r="N23" i="15"/>
  <c r="N24" i="15"/>
  <c r="N25" i="15"/>
  <c r="N26" i="15"/>
  <c r="N27" i="15"/>
  <c r="N28" i="15"/>
  <c r="N29" i="15"/>
  <c r="N30" i="15"/>
  <c r="N31" i="15"/>
  <c r="N32" i="15"/>
  <c r="N33" i="15"/>
  <c r="N34" i="15"/>
  <c r="N35" i="15"/>
  <c r="N36" i="15"/>
  <c r="N37" i="15"/>
  <c r="N38" i="15"/>
  <c r="N39" i="15"/>
  <c r="N40" i="15"/>
  <c r="N41" i="15"/>
  <c r="N42" i="15"/>
  <c r="N43" i="15"/>
  <c r="N44" i="15"/>
  <c r="N45" i="15"/>
  <c r="N46" i="15"/>
  <c r="N47" i="15"/>
  <c r="N48" i="15"/>
  <c r="N49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3" i="15" l="1"/>
  <c r="N4" i="15"/>
  <c r="N2" i="15"/>
  <c r="I43" i="19" l="1"/>
  <c r="I42" i="19"/>
  <c r="I41" i="19"/>
  <c r="I40" i="19"/>
  <c r="I39" i="19"/>
  <c r="I38" i="19"/>
  <c r="I36" i="19"/>
  <c r="I35" i="19"/>
  <c r="I34" i="19"/>
  <c r="I33" i="19"/>
  <c r="I32" i="19"/>
  <c r="I31" i="19"/>
  <c r="I29" i="19"/>
  <c r="I28" i="19"/>
  <c r="I27" i="19"/>
  <c r="I26" i="19"/>
  <c r="I25" i="19"/>
  <c r="I24" i="19"/>
  <c r="I22" i="19"/>
  <c r="I21" i="19"/>
  <c r="I20" i="19"/>
  <c r="I19" i="19"/>
  <c r="I18" i="19"/>
  <c r="I17" i="19"/>
  <c r="I15" i="19"/>
  <c r="I14" i="19"/>
  <c r="I13" i="19"/>
  <c r="I12" i="19"/>
  <c r="I11" i="19"/>
  <c r="I10" i="19"/>
  <c r="F43" i="19"/>
  <c r="F42" i="19"/>
  <c r="F41" i="19"/>
  <c r="F40" i="19"/>
  <c r="F39" i="19"/>
  <c r="F38" i="19"/>
  <c r="F36" i="19"/>
  <c r="F35" i="19"/>
  <c r="F34" i="19"/>
  <c r="F33" i="19"/>
  <c r="F32" i="19"/>
  <c r="F31" i="19"/>
  <c r="F29" i="19"/>
  <c r="F28" i="19"/>
  <c r="F27" i="19"/>
  <c r="F26" i="19"/>
  <c r="F25" i="19"/>
  <c r="F24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I8" i="19"/>
  <c r="I7" i="19"/>
  <c r="I6" i="19"/>
  <c r="I5" i="19"/>
  <c r="I4" i="19"/>
  <c r="I3" i="19"/>
  <c r="F8" i="19"/>
  <c r="F7" i="19"/>
  <c r="F6" i="19"/>
  <c r="F5" i="19"/>
  <c r="F4" i="19"/>
  <c r="F3" i="19"/>
  <c r="I72" i="12"/>
  <c r="I71" i="12"/>
  <c r="I70" i="12"/>
  <c r="I69" i="12"/>
  <c r="I68" i="12"/>
  <c r="I67" i="12"/>
  <c r="I65" i="12" l="1"/>
  <c r="I64" i="12"/>
  <c r="I63" i="12"/>
  <c r="I62" i="12"/>
  <c r="I61" i="12"/>
  <c r="I60" i="12"/>
  <c r="I58" i="12"/>
  <c r="I57" i="12"/>
  <c r="I56" i="12"/>
  <c r="I55" i="12"/>
  <c r="I54" i="12"/>
  <c r="I53" i="12"/>
  <c r="I51" i="12"/>
  <c r="I50" i="12"/>
  <c r="I49" i="12"/>
  <c r="I48" i="12"/>
  <c r="I47" i="12"/>
  <c r="I46" i="12"/>
  <c r="I44" i="12"/>
  <c r="I43" i="12"/>
  <c r="I42" i="12"/>
  <c r="I41" i="12"/>
  <c r="I40" i="12"/>
  <c r="I39" i="12"/>
  <c r="I37" i="12"/>
  <c r="I36" i="12"/>
  <c r="I35" i="12"/>
  <c r="I34" i="12"/>
  <c r="I33" i="12"/>
  <c r="I32" i="12"/>
  <c r="I29" i="12"/>
  <c r="I28" i="12"/>
  <c r="I27" i="12"/>
  <c r="I26" i="12"/>
  <c r="I25" i="12"/>
  <c r="I24" i="12"/>
  <c r="I22" i="12"/>
  <c r="I21" i="12"/>
  <c r="I20" i="12"/>
  <c r="I19" i="12"/>
  <c r="I18" i="12"/>
  <c r="I17" i="12"/>
  <c r="F72" i="12"/>
  <c r="F71" i="12"/>
  <c r="F70" i="12"/>
  <c r="F69" i="12"/>
  <c r="F68" i="12"/>
  <c r="F67" i="12"/>
  <c r="F65" i="12"/>
  <c r="F64" i="12"/>
  <c r="F63" i="12"/>
  <c r="F62" i="12"/>
  <c r="F61" i="12"/>
  <c r="F60" i="12"/>
  <c r="F58" i="12"/>
  <c r="F57" i="12"/>
  <c r="F56" i="12"/>
  <c r="F55" i="12"/>
  <c r="F54" i="12"/>
  <c r="F53" i="12"/>
  <c r="F51" i="12"/>
  <c r="F50" i="12"/>
  <c r="F49" i="12"/>
  <c r="F48" i="12"/>
  <c r="F47" i="12"/>
  <c r="F46" i="12"/>
  <c r="F44" i="12"/>
  <c r="F43" i="12"/>
  <c r="F42" i="12"/>
  <c r="F41" i="12"/>
  <c r="F40" i="12"/>
  <c r="F39" i="12"/>
  <c r="F37" i="12"/>
  <c r="F36" i="12"/>
  <c r="F35" i="12"/>
  <c r="F34" i="12"/>
  <c r="F33" i="12"/>
  <c r="F32" i="12"/>
  <c r="F29" i="12"/>
  <c r="F28" i="12"/>
  <c r="F27" i="12"/>
  <c r="F26" i="12"/>
  <c r="F25" i="12"/>
  <c r="F24" i="12"/>
  <c r="F22" i="12"/>
  <c r="F21" i="12"/>
  <c r="F20" i="12"/>
  <c r="F19" i="12"/>
  <c r="F18" i="12"/>
  <c r="F17" i="12"/>
  <c r="I15" i="12"/>
  <c r="I14" i="12"/>
  <c r="I13" i="12"/>
  <c r="I12" i="12"/>
  <c r="I11" i="12"/>
  <c r="I10" i="12"/>
  <c r="F15" i="12"/>
  <c r="F14" i="12"/>
  <c r="F13" i="12"/>
  <c r="F12" i="12"/>
  <c r="F11" i="12"/>
  <c r="F10" i="12"/>
  <c r="H3" i="19"/>
  <c r="J3" i="19" s="1"/>
  <c r="H15" i="19" l="1"/>
  <c r="H14" i="19"/>
  <c r="J14" i="19" s="1"/>
  <c r="H27" i="18" s="1"/>
  <c r="L87" i="15" s="1"/>
  <c r="H13" i="19"/>
  <c r="J13" i="19" s="1"/>
  <c r="G27" i="18" s="1"/>
  <c r="K87" i="15" s="1"/>
  <c r="H12" i="19"/>
  <c r="H11" i="19"/>
  <c r="H10" i="19"/>
  <c r="J10" i="19" s="1"/>
  <c r="D27" i="18" s="1"/>
  <c r="H87" i="15" s="1"/>
  <c r="J12" i="19" l="1"/>
  <c r="F27" i="18" s="1"/>
  <c r="J87" i="15" s="1"/>
  <c r="J11" i="19"/>
  <c r="E27" i="18" s="1"/>
  <c r="I87" i="15" s="1"/>
  <c r="J15" i="19"/>
  <c r="I27" i="18" s="1"/>
  <c r="M87" i="15" s="1"/>
  <c r="H43" i="19" l="1"/>
  <c r="H42" i="19"/>
  <c r="H41" i="19"/>
  <c r="H40" i="19"/>
  <c r="H39" i="19"/>
  <c r="J39" i="19" s="1"/>
  <c r="H36" i="19"/>
  <c r="J36" i="19" s="1"/>
  <c r="H35" i="19"/>
  <c r="J35" i="19" s="1"/>
  <c r="H34" i="19"/>
  <c r="H33" i="19"/>
  <c r="H32" i="19"/>
  <c r="H31" i="19"/>
  <c r="H29" i="19"/>
  <c r="J29" i="19" s="1"/>
  <c r="H27" i="19"/>
  <c r="H26" i="19"/>
  <c r="J26" i="19" s="1"/>
  <c r="H25" i="19"/>
  <c r="H24" i="19"/>
  <c r="H22" i="19"/>
  <c r="H21" i="19"/>
  <c r="H20" i="19"/>
  <c r="J20" i="19" s="1"/>
  <c r="G28" i="18" s="1"/>
  <c r="H19" i="19"/>
  <c r="J19" i="19" s="1"/>
  <c r="F28" i="18" s="1"/>
  <c r="H18" i="19"/>
  <c r="H17" i="19"/>
  <c r="H8" i="19"/>
  <c r="H7" i="19"/>
  <c r="J7" i="19" s="1"/>
  <c r="H6" i="19"/>
  <c r="H5" i="19"/>
  <c r="H4" i="19"/>
  <c r="H38" i="19"/>
  <c r="J38" i="19" s="1"/>
  <c r="H28" i="19"/>
  <c r="H8" i="12"/>
  <c r="J8" i="12" s="1"/>
  <c r="H7" i="12"/>
  <c r="J7" i="12" s="1"/>
  <c r="H6" i="12"/>
  <c r="J6" i="12" s="1"/>
  <c r="H5" i="12"/>
  <c r="J5" i="12" s="1"/>
  <c r="H4" i="12"/>
  <c r="J4" i="12" s="1"/>
  <c r="H3" i="12"/>
  <c r="J3" i="12" s="1"/>
  <c r="H72" i="12"/>
  <c r="H70" i="12"/>
  <c r="H69" i="12"/>
  <c r="H68" i="12"/>
  <c r="H65" i="12"/>
  <c r="H63" i="12"/>
  <c r="H62" i="12"/>
  <c r="H61" i="12"/>
  <c r="H58" i="12"/>
  <c r="H56" i="12"/>
  <c r="H55" i="12"/>
  <c r="H54" i="12"/>
  <c r="H51" i="12"/>
  <c r="H49" i="12"/>
  <c r="H48" i="12"/>
  <c r="H47" i="12"/>
  <c r="H44" i="12"/>
  <c r="H43" i="12"/>
  <c r="H42" i="12"/>
  <c r="H41" i="12"/>
  <c r="H40" i="12"/>
  <c r="H37" i="12"/>
  <c r="H35" i="12"/>
  <c r="H34" i="12"/>
  <c r="H33" i="12"/>
  <c r="H29" i="12"/>
  <c r="H27" i="12"/>
  <c r="H26" i="12"/>
  <c r="H25" i="12"/>
  <c r="H24" i="12"/>
  <c r="H22" i="12"/>
  <c r="H21" i="12"/>
  <c r="H20" i="12"/>
  <c r="H19" i="12"/>
  <c r="H18" i="12"/>
  <c r="H15" i="12"/>
  <c r="H13" i="12"/>
  <c r="H12" i="12"/>
  <c r="H11" i="12"/>
  <c r="H10" i="12"/>
  <c r="K33" i="15" l="1"/>
  <c r="K86" i="15"/>
  <c r="J33" i="15"/>
  <c r="J86" i="15"/>
  <c r="J31" i="19"/>
  <c r="J5" i="19"/>
  <c r="J24" i="19"/>
  <c r="J33" i="19"/>
  <c r="J34" i="19"/>
  <c r="J42" i="19"/>
  <c r="J28" i="19"/>
  <c r="J18" i="19"/>
  <c r="E28" i="18" s="1"/>
  <c r="H14" i="12"/>
  <c r="J14" i="12" s="1"/>
  <c r="H28" i="12"/>
  <c r="J28" i="12" s="1"/>
  <c r="H12" i="18" s="1"/>
  <c r="H39" i="12"/>
  <c r="J39" i="12" s="1"/>
  <c r="H53" i="12"/>
  <c r="J53" i="12" s="1"/>
  <c r="H57" i="12"/>
  <c r="J57" i="12" s="1"/>
  <c r="H67" i="12"/>
  <c r="J67" i="12" s="1"/>
  <c r="D3" i="18" s="1"/>
  <c r="H71" i="12"/>
  <c r="J71" i="12" s="1"/>
  <c r="J10" i="12"/>
  <c r="J24" i="12"/>
  <c r="D12" i="18" s="1"/>
  <c r="J43" i="12"/>
  <c r="J11" i="12"/>
  <c r="J13" i="12"/>
  <c r="J15" i="12"/>
  <c r="J18" i="12"/>
  <c r="J22" i="12"/>
  <c r="J25" i="12"/>
  <c r="E12" i="18" s="1"/>
  <c r="J27" i="12"/>
  <c r="G12" i="18" s="1"/>
  <c r="J29" i="12"/>
  <c r="I12" i="18" s="1"/>
  <c r="J33" i="12"/>
  <c r="J35" i="12"/>
  <c r="J37" i="12"/>
  <c r="J40" i="12"/>
  <c r="J42" i="12"/>
  <c r="J44" i="12"/>
  <c r="J47" i="12"/>
  <c r="J49" i="12"/>
  <c r="J51" i="12"/>
  <c r="J54" i="12"/>
  <c r="J56" i="12"/>
  <c r="J58" i="12"/>
  <c r="J61" i="12"/>
  <c r="J63" i="12"/>
  <c r="J65" i="12"/>
  <c r="J68" i="12"/>
  <c r="J70" i="12"/>
  <c r="J72" i="12"/>
  <c r="H17" i="12"/>
  <c r="J17" i="12" s="1"/>
  <c r="H32" i="12"/>
  <c r="J32" i="12" s="1"/>
  <c r="H36" i="12"/>
  <c r="J36" i="12" s="1"/>
  <c r="H46" i="12"/>
  <c r="J46" i="12" s="1"/>
  <c r="H50" i="12"/>
  <c r="J50" i="12" s="1"/>
  <c r="H60" i="12"/>
  <c r="J60" i="12" s="1"/>
  <c r="H64" i="12"/>
  <c r="J64" i="12" s="1"/>
  <c r="J17" i="19"/>
  <c r="D28" i="18" s="1"/>
  <c r="J32" i="19"/>
  <c r="J21" i="19"/>
  <c r="H28" i="18" s="1"/>
  <c r="J22" i="19"/>
  <c r="I28" i="18" s="1"/>
  <c r="J41" i="19"/>
  <c r="J25" i="19"/>
  <c r="J43" i="19"/>
  <c r="J4" i="19"/>
  <c r="J8" i="19"/>
  <c r="J6" i="19"/>
  <c r="J40" i="19"/>
  <c r="J27" i="19"/>
  <c r="J69" i="12"/>
  <c r="J62" i="12"/>
  <c r="J55" i="12"/>
  <c r="J48" i="12"/>
  <c r="J41" i="12"/>
  <c r="J34" i="12"/>
  <c r="J26" i="12"/>
  <c r="F12" i="18" s="1"/>
  <c r="J19" i="12"/>
  <c r="J21" i="12"/>
  <c r="J20" i="12"/>
  <c r="J12" i="12"/>
  <c r="H9" i="15" l="1"/>
  <c r="H14" i="15"/>
  <c r="H18" i="15"/>
  <c r="H25" i="15"/>
  <c r="H27" i="15"/>
  <c r="H43" i="15"/>
  <c r="H45" i="15"/>
  <c r="H47" i="15"/>
  <c r="H49" i="15"/>
  <c r="H51" i="15"/>
  <c r="H53" i="15"/>
  <c r="H55" i="15"/>
  <c r="H59" i="15"/>
  <c r="H63" i="15"/>
  <c r="H65" i="15"/>
  <c r="H67" i="15"/>
  <c r="H73" i="15"/>
  <c r="H79" i="15"/>
  <c r="H83" i="15"/>
  <c r="H85" i="15"/>
  <c r="H15" i="15"/>
  <c r="H19" i="15"/>
  <c r="H22" i="15"/>
  <c r="H38" i="15"/>
  <c r="H40" i="15"/>
  <c r="H48" i="15"/>
  <c r="H50" i="15"/>
  <c r="H52" i="15"/>
  <c r="H54" i="15"/>
  <c r="H56" i="15"/>
  <c r="H58" i="15"/>
  <c r="H60" i="15"/>
  <c r="H62" i="15"/>
  <c r="H66" i="15"/>
  <c r="H68" i="15"/>
  <c r="H70" i="15"/>
  <c r="H76" i="15"/>
  <c r="H80" i="15"/>
  <c r="H84" i="15"/>
  <c r="H88" i="15"/>
  <c r="L86" i="15"/>
  <c r="L33" i="15"/>
  <c r="H33" i="15"/>
  <c r="H86" i="15"/>
  <c r="M33" i="15"/>
  <c r="M86" i="15"/>
  <c r="I33" i="15"/>
  <c r="I86" i="15"/>
  <c r="F5" i="18"/>
  <c r="F4" i="18"/>
  <c r="J42" i="15" s="1"/>
  <c r="H5" i="18"/>
  <c r="H4" i="18"/>
  <c r="L42" i="15" s="1"/>
  <c r="D5" i="18"/>
  <c r="D4" i="18"/>
  <c r="H42" i="15" s="1"/>
  <c r="E5" i="18"/>
  <c r="E4" i="18"/>
  <c r="I42" i="15" s="1"/>
  <c r="G5" i="18"/>
  <c r="G4" i="18"/>
  <c r="K42" i="15" s="1"/>
  <c r="I5" i="18"/>
  <c r="I4" i="18"/>
  <c r="M42" i="15" s="1"/>
  <c r="D11" i="18"/>
  <c r="H75" i="15" s="1"/>
  <c r="E3" i="18"/>
  <c r="F17" i="18"/>
  <c r="I19" i="18"/>
  <c r="M24" i="15" s="1"/>
  <c r="G9" i="18"/>
  <c r="I10" i="18"/>
  <c r="I3" i="18"/>
  <c r="E17" i="18"/>
  <c r="I23" i="18"/>
  <c r="D9" i="18"/>
  <c r="E29" i="18"/>
  <c r="I21" i="15" s="1"/>
  <c r="G10" i="18"/>
  <c r="I30" i="18"/>
  <c r="H29" i="18"/>
  <c r="L21" i="15" s="1"/>
  <c r="F7" i="18"/>
  <c r="F31" i="18"/>
  <c r="F30" i="18"/>
  <c r="E30" i="18"/>
  <c r="G30" i="18"/>
  <c r="I26" i="18"/>
  <c r="M13" i="15" s="1"/>
  <c r="F22" i="18"/>
  <c r="I16" i="18"/>
  <c r="M46" i="15" s="1"/>
  <c r="E9" i="18"/>
  <c r="I18" i="18"/>
  <c r="M57" i="15" s="1"/>
  <c r="D20" i="18"/>
  <c r="H24" i="18"/>
  <c r="G3" i="18"/>
  <c r="I9" i="18"/>
  <c r="G22" i="18"/>
  <c r="H3" i="18"/>
  <c r="G26" i="18"/>
  <c r="K13" i="15" s="1"/>
  <c r="I31" i="18"/>
  <c r="I22" i="18"/>
  <c r="H16" i="18"/>
  <c r="L46" i="15" s="1"/>
  <c r="G19" i="18"/>
  <c r="K24" i="15" s="1"/>
  <c r="G8" i="18"/>
  <c r="G31" i="18"/>
  <c r="G29" i="18"/>
  <c r="K21" i="15" s="1"/>
  <c r="F29" i="18"/>
  <c r="J21" i="15" s="1"/>
  <c r="F3" i="18"/>
  <c r="E16" i="18"/>
  <c r="I46" i="15" s="1"/>
  <c r="E21" i="18"/>
  <c r="D29" i="18"/>
  <c r="H21" i="15" s="1"/>
  <c r="D30" i="18"/>
  <c r="H20" i="18"/>
  <c r="G17" i="18"/>
  <c r="F10" i="18"/>
  <c r="I29" i="18"/>
  <c r="M21" i="15" s="1"/>
  <c r="H31" i="18"/>
  <c r="H30" i="18"/>
  <c r="H9" i="18"/>
  <c r="H26" i="18"/>
  <c r="L13" i="15" s="1"/>
  <c r="G16" i="18"/>
  <c r="K46" i="15" s="1"/>
  <c r="G25" i="18"/>
  <c r="F26" i="18"/>
  <c r="J13" i="15" s="1"/>
  <c r="F16" i="18"/>
  <c r="J46" i="15" s="1"/>
  <c r="F9" i="18"/>
  <c r="E26" i="18"/>
  <c r="I13" i="15" s="1"/>
  <c r="E10" i="18"/>
  <c r="E8" i="18"/>
  <c r="E22" i="18"/>
  <c r="E31" i="18"/>
  <c r="D16" i="18"/>
  <c r="H46" i="15" s="1"/>
  <c r="D31" i="18"/>
  <c r="D6" i="18"/>
  <c r="D26" i="18"/>
  <c r="H13" i="15" s="1"/>
  <c r="E24" i="18"/>
  <c r="E25" i="18"/>
  <c r="E23" i="18"/>
  <c r="D15" i="18"/>
  <c r="D13" i="18"/>
  <c r="L96" i="15" l="1"/>
  <c r="L106" i="15"/>
  <c r="L111" i="15"/>
  <c r="L90" i="15"/>
  <c r="L101" i="15"/>
  <c r="I20" i="15"/>
  <c r="I23" i="15"/>
  <c r="I39" i="15"/>
  <c r="I41" i="15"/>
  <c r="M15" i="15"/>
  <c r="M19" i="15"/>
  <c r="M22" i="15"/>
  <c r="M38" i="15"/>
  <c r="M40" i="15"/>
  <c r="M48" i="15"/>
  <c r="M50" i="15"/>
  <c r="M52" i="15"/>
  <c r="M54" i="15"/>
  <c r="M56" i="15"/>
  <c r="M58" i="15"/>
  <c r="M60" i="15"/>
  <c r="M62" i="15"/>
  <c r="M66" i="15"/>
  <c r="M68" i="15"/>
  <c r="M70" i="15"/>
  <c r="M76" i="15"/>
  <c r="M80" i="15"/>
  <c r="M84" i="15"/>
  <c r="M88" i="15"/>
  <c r="M7" i="15"/>
  <c r="M85" i="15"/>
  <c r="M9" i="15"/>
  <c r="M14" i="15"/>
  <c r="M18" i="15"/>
  <c r="M25" i="15"/>
  <c r="M27" i="15"/>
  <c r="M43" i="15"/>
  <c r="M45" i="15"/>
  <c r="M47" i="15"/>
  <c r="M49" i="15"/>
  <c r="M51" i="15"/>
  <c r="M53" i="15"/>
  <c r="M55" i="15"/>
  <c r="M59" i="15"/>
  <c r="M63" i="15"/>
  <c r="M65" i="15"/>
  <c r="M67" i="15"/>
  <c r="M73" i="15"/>
  <c r="M79" i="15"/>
  <c r="M83" i="15"/>
  <c r="J38" i="15"/>
  <c r="J68" i="15"/>
  <c r="J12" i="15"/>
  <c r="J50" i="15"/>
  <c r="J70" i="15"/>
  <c r="J52" i="15"/>
  <c r="J58" i="15"/>
  <c r="J76" i="15"/>
  <c r="J9" i="15"/>
  <c r="J14" i="15"/>
  <c r="J18" i="15"/>
  <c r="J25" i="15"/>
  <c r="J27" i="15"/>
  <c r="J43" i="15"/>
  <c r="J45" i="15"/>
  <c r="J47" i="15"/>
  <c r="J49" i="15"/>
  <c r="J51" i="15"/>
  <c r="J53" i="15"/>
  <c r="J55" i="15"/>
  <c r="J59" i="15"/>
  <c r="J63" i="15"/>
  <c r="J65" i="15"/>
  <c r="J67" i="15"/>
  <c r="J73" i="15"/>
  <c r="J79" i="15"/>
  <c r="J83" i="15"/>
  <c r="J85" i="15"/>
  <c r="J19" i="15"/>
  <c r="J62" i="15"/>
  <c r="J84" i="15"/>
  <c r="J15" i="15"/>
  <c r="J54" i="15"/>
  <c r="J66" i="15"/>
  <c r="J7" i="15"/>
  <c r="J22" i="15"/>
  <c r="J56" i="15"/>
  <c r="J40" i="15"/>
  <c r="J60" i="15"/>
  <c r="J80" i="15"/>
  <c r="J48" i="15"/>
  <c r="J88" i="15"/>
  <c r="M61" i="15"/>
  <c r="M71" i="15"/>
  <c r="M77" i="15"/>
  <c r="M37" i="15"/>
  <c r="M81" i="15"/>
  <c r="M20" i="15"/>
  <c r="M23" i="15"/>
  <c r="M39" i="15"/>
  <c r="K52" i="15"/>
  <c r="K15" i="15"/>
  <c r="K58" i="15"/>
  <c r="K80" i="15"/>
  <c r="K40" i="15"/>
  <c r="K60" i="15"/>
  <c r="K48" i="15"/>
  <c r="K68" i="15"/>
  <c r="K19" i="15"/>
  <c r="K38" i="15"/>
  <c r="K56" i="15"/>
  <c r="K9" i="15"/>
  <c r="K14" i="15"/>
  <c r="K18" i="15"/>
  <c r="K25" i="15"/>
  <c r="K27" i="15"/>
  <c r="K43" i="15"/>
  <c r="K45" i="15"/>
  <c r="K47" i="15"/>
  <c r="K49" i="15"/>
  <c r="K51" i="15"/>
  <c r="K53" i="15"/>
  <c r="K55" i="15"/>
  <c r="K59" i="15"/>
  <c r="K63" i="15"/>
  <c r="K65" i="15"/>
  <c r="K67" i="15"/>
  <c r="K73" i="15"/>
  <c r="K79" i="15"/>
  <c r="K83" i="15"/>
  <c r="K85" i="15"/>
  <c r="K76" i="15"/>
  <c r="K7" i="15"/>
  <c r="K62" i="15"/>
  <c r="K54" i="15"/>
  <c r="K70" i="15"/>
  <c r="K22" i="15"/>
  <c r="K88" i="15"/>
  <c r="K50" i="15"/>
  <c r="K66" i="15"/>
  <c r="K84" i="15"/>
  <c r="J41" i="15"/>
  <c r="L15" i="15"/>
  <c r="L19" i="15"/>
  <c r="L22" i="15"/>
  <c r="L38" i="15"/>
  <c r="L40" i="15"/>
  <c r="L48" i="15"/>
  <c r="L50" i="15"/>
  <c r="L52" i="15"/>
  <c r="L54" i="15"/>
  <c r="L56" i="15"/>
  <c r="L58" i="15"/>
  <c r="L60" i="15"/>
  <c r="L62" i="15"/>
  <c r="L66" i="15"/>
  <c r="L68" i="15"/>
  <c r="L70" i="15"/>
  <c r="L76" i="15"/>
  <c r="L80" i="15"/>
  <c r="L84" i="15"/>
  <c r="L88" i="15"/>
  <c r="L9" i="15"/>
  <c r="L14" i="15"/>
  <c r="L18" i="15"/>
  <c r="L25" i="15"/>
  <c r="L27" i="15"/>
  <c r="L43" i="15"/>
  <c r="L45" i="15"/>
  <c r="L47" i="15"/>
  <c r="L49" i="15"/>
  <c r="L51" i="15"/>
  <c r="L53" i="15"/>
  <c r="L55" i="15"/>
  <c r="L59" i="15"/>
  <c r="L63" i="15"/>
  <c r="L65" i="15"/>
  <c r="L67" i="15"/>
  <c r="L73" i="15"/>
  <c r="L79" i="15"/>
  <c r="L83" i="15"/>
  <c r="L85" i="15"/>
  <c r="K61" i="15"/>
  <c r="K71" i="15"/>
  <c r="K77" i="15"/>
  <c r="J37" i="15"/>
  <c r="J81" i="15"/>
  <c r="I3" i="15"/>
  <c r="I5" i="15"/>
  <c r="I72" i="15"/>
  <c r="I74" i="15"/>
  <c r="L61" i="15"/>
  <c r="L71" i="15"/>
  <c r="L77" i="15"/>
  <c r="I12" i="15"/>
  <c r="I83" i="15"/>
  <c r="I9" i="15"/>
  <c r="I14" i="15"/>
  <c r="I18" i="15"/>
  <c r="I25" i="15"/>
  <c r="I27" i="15"/>
  <c r="I43" i="15"/>
  <c r="I45" i="15"/>
  <c r="I47" i="15"/>
  <c r="I49" i="15"/>
  <c r="I51" i="15"/>
  <c r="I53" i="15"/>
  <c r="I55" i="15"/>
  <c r="I59" i="15"/>
  <c r="I63" i="15"/>
  <c r="I65" i="15"/>
  <c r="I67" i="15"/>
  <c r="I73" i="15"/>
  <c r="I79" i="15"/>
  <c r="I85" i="15"/>
  <c r="I7" i="15"/>
  <c r="I88" i="15"/>
  <c r="I15" i="15"/>
  <c r="I19" i="15"/>
  <c r="I22" i="15"/>
  <c r="I38" i="15"/>
  <c r="I40" i="15"/>
  <c r="I48" i="15"/>
  <c r="I50" i="15"/>
  <c r="I52" i="15"/>
  <c r="I54" i="15"/>
  <c r="I56" i="15"/>
  <c r="I58" i="15"/>
  <c r="I60" i="15"/>
  <c r="I62" i="15"/>
  <c r="I66" i="15"/>
  <c r="I68" i="15"/>
  <c r="I70" i="15"/>
  <c r="I76" i="15"/>
  <c r="I80" i="15"/>
  <c r="I84" i="15"/>
  <c r="I37" i="15"/>
  <c r="I81" i="15"/>
  <c r="K16" i="15"/>
  <c r="K29" i="15"/>
  <c r="K69" i="15"/>
  <c r="K89" i="15"/>
  <c r="K4" i="15"/>
  <c r="K44" i="15"/>
  <c r="K37" i="15"/>
  <c r="K81" i="15"/>
  <c r="I89" i="15"/>
  <c r="I16" i="15"/>
  <c r="I29" i="15"/>
  <c r="I69" i="15"/>
  <c r="I4" i="15"/>
  <c r="I44" i="15"/>
  <c r="I61" i="15"/>
  <c r="I71" i="15"/>
  <c r="I77" i="15"/>
  <c r="J61" i="15"/>
  <c r="J71" i="15"/>
  <c r="J77" i="15"/>
  <c r="K41" i="15"/>
  <c r="H61" i="15"/>
  <c r="H71" i="15"/>
  <c r="H77" i="15"/>
  <c r="M36" i="15"/>
  <c r="M31" i="15"/>
  <c r="J31" i="15"/>
  <c r="J36" i="15"/>
  <c r="H31" i="15"/>
  <c r="H36" i="15"/>
  <c r="L36" i="15"/>
  <c r="L31" i="15"/>
  <c r="K36" i="15"/>
  <c r="K31" i="15"/>
  <c r="I31" i="15"/>
  <c r="I36" i="15"/>
  <c r="M8" i="15"/>
  <c r="M10" i="15"/>
  <c r="L10" i="15"/>
  <c r="L8" i="15"/>
  <c r="H8" i="15"/>
  <c r="H10" i="15"/>
  <c r="I8" i="15"/>
  <c r="I10" i="15"/>
  <c r="J8" i="15"/>
  <c r="J10" i="15"/>
  <c r="K8" i="15"/>
  <c r="K10" i="15"/>
  <c r="F18" i="18"/>
  <c r="J57" i="15" s="1"/>
  <c r="I25" i="18"/>
  <c r="I11" i="18"/>
  <c r="M75" i="15" s="1"/>
  <c r="M2" i="15"/>
  <c r="G15" i="18"/>
  <c r="D10" i="18"/>
  <c r="D14" i="18"/>
  <c r="I20" i="18"/>
  <c r="I21" i="18"/>
  <c r="I2" i="15"/>
  <c r="D8" i="18"/>
  <c r="E14" i="18"/>
  <c r="D7" i="18"/>
  <c r="H12" i="15" s="1"/>
  <c r="H25" i="18"/>
  <c r="G21" i="18"/>
  <c r="F11" i="18"/>
  <c r="J75" i="15" s="1"/>
  <c r="F15" i="18"/>
  <c r="I14" i="18"/>
  <c r="I13" i="18"/>
  <c r="I15" i="18"/>
  <c r="H23" i="18"/>
  <c r="G23" i="18"/>
  <c r="G20" i="18"/>
  <c r="F14" i="18"/>
  <c r="F13" i="18"/>
  <c r="E18" i="18"/>
  <c r="I57" i="15" s="1"/>
  <c r="I24" i="18"/>
  <c r="E19" i="18"/>
  <c r="I24" i="15" s="1"/>
  <c r="G7" i="18"/>
  <c r="K12" i="15" s="1"/>
  <c r="E20" i="18"/>
  <c r="F6" i="18"/>
  <c r="G6" i="18"/>
  <c r="D19" i="18"/>
  <c r="H24" i="15" s="1"/>
  <c r="D21" i="18"/>
  <c r="F8" i="18"/>
  <c r="H19" i="18"/>
  <c r="L24" i="15" s="1"/>
  <c r="H21" i="18"/>
  <c r="D22" i="18"/>
  <c r="H7" i="15" s="1"/>
  <c r="F20" i="18"/>
  <c r="F21" i="18"/>
  <c r="F19" i="18"/>
  <c r="J24" i="15" s="1"/>
  <c r="G18" i="18"/>
  <c r="K57" i="15" s="1"/>
  <c r="E11" i="18"/>
  <c r="I75" i="15" s="1"/>
  <c r="E15" i="18"/>
  <c r="H7" i="18"/>
  <c r="L12" i="15" s="1"/>
  <c r="H6" i="18"/>
  <c r="H8" i="18"/>
  <c r="H11" i="18"/>
  <c r="L75" i="15" s="1"/>
  <c r="H14" i="18"/>
  <c r="H15" i="18"/>
  <c r="F23" i="18"/>
  <c r="F24" i="18"/>
  <c r="F25" i="18"/>
  <c r="K2" i="15"/>
  <c r="H17" i="18"/>
  <c r="H18" i="18"/>
  <c r="L57" i="15" s="1"/>
  <c r="D23" i="18"/>
  <c r="D25" i="18"/>
  <c r="H2" i="15"/>
  <c r="E13" i="18"/>
  <c r="H13" i="18"/>
  <c r="L2" i="15"/>
  <c r="I6" i="18"/>
  <c r="I7" i="18"/>
  <c r="M12" i="15" s="1"/>
  <c r="D18" i="18"/>
  <c r="H57" i="15" s="1"/>
  <c r="D17" i="18"/>
  <c r="G11" i="18"/>
  <c r="K75" i="15" s="1"/>
  <c r="G14" i="18"/>
  <c r="G13" i="18"/>
  <c r="H22" i="18"/>
  <c r="L7" i="15" s="1"/>
  <c r="D24" i="18"/>
  <c r="H10" i="18"/>
  <c r="I8" i="18"/>
  <c r="G24" i="18"/>
  <c r="I17" i="18"/>
  <c r="E7" i="18"/>
  <c r="E6" i="18"/>
  <c r="J2" i="15"/>
  <c r="L72" i="15" l="1"/>
  <c r="L74" i="15"/>
  <c r="L3" i="15"/>
  <c r="L5" i="15"/>
  <c r="J28" i="15"/>
  <c r="J78" i="15"/>
  <c r="J32" i="15"/>
  <c r="J30" i="15"/>
  <c r="J34" i="15"/>
  <c r="J35" i="15"/>
  <c r="J6" i="15"/>
  <c r="J82" i="15"/>
  <c r="J17" i="15"/>
  <c r="J11" i="15"/>
  <c r="J26" i="15"/>
  <c r="J64" i="15"/>
  <c r="H89" i="15"/>
  <c r="H16" i="15"/>
  <c r="H29" i="15"/>
  <c r="H69" i="15"/>
  <c r="H4" i="15"/>
  <c r="H44" i="15"/>
  <c r="L20" i="15"/>
  <c r="L23" i="15"/>
  <c r="L39" i="15"/>
  <c r="I30" i="15"/>
  <c r="I34" i="15"/>
  <c r="I6" i="15"/>
  <c r="I11" i="15"/>
  <c r="I17" i="15"/>
  <c r="I26" i="15"/>
  <c r="I28" i="15"/>
  <c r="I32" i="15"/>
  <c r="I35" i="15"/>
  <c r="I64" i="15"/>
  <c r="I78" i="15"/>
  <c r="I82" i="15"/>
  <c r="L4" i="15"/>
  <c r="L44" i="15"/>
  <c r="L16" i="15"/>
  <c r="L29" i="15"/>
  <c r="L69" i="15"/>
  <c r="L89" i="15"/>
  <c r="L37" i="15"/>
  <c r="L81" i="15"/>
  <c r="M72" i="15"/>
  <c r="M74" i="15"/>
  <c r="M3" i="15"/>
  <c r="M5" i="15"/>
  <c r="K26" i="15"/>
  <c r="K35" i="15"/>
  <c r="K17" i="15"/>
  <c r="K82" i="15"/>
  <c r="K30" i="15"/>
  <c r="K34" i="15"/>
  <c r="K28" i="15"/>
  <c r="K78" i="15"/>
  <c r="K11" i="15"/>
  <c r="K32" i="15"/>
  <c r="K64" i="15"/>
  <c r="K6" i="15"/>
  <c r="L41" i="15"/>
  <c r="H30" i="15"/>
  <c r="H34" i="15"/>
  <c r="H6" i="15"/>
  <c r="H11" i="15"/>
  <c r="H17" i="15"/>
  <c r="H26" i="15"/>
  <c r="H28" i="15"/>
  <c r="H32" i="15"/>
  <c r="H35" i="15"/>
  <c r="H64" i="15"/>
  <c r="H78" i="15"/>
  <c r="H82" i="15"/>
  <c r="H20" i="15"/>
  <c r="H23" i="15"/>
  <c r="H39" i="15"/>
  <c r="H41" i="15"/>
  <c r="M6" i="15"/>
  <c r="M11" i="15"/>
  <c r="M17" i="15"/>
  <c r="M26" i="15"/>
  <c r="M28" i="15"/>
  <c r="M32" i="15"/>
  <c r="M35" i="15"/>
  <c r="M64" i="15"/>
  <c r="M78" i="15"/>
  <c r="M82" i="15"/>
  <c r="M30" i="15"/>
  <c r="M34" i="15"/>
  <c r="K20" i="15"/>
  <c r="K23" i="15"/>
  <c r="K39" i="15"/>
  <c r="J16" i="15"/>
  <c r="J29" i="15"/>
  <c r="J69" i="15"/>
  <c r="J89" i="15"/>
  <c r="J44" i="15"/>
  <c r="J4" i="15"/>
  <c r="J3" i="15"/>
  <c r="J5" i="15"/>
  <c r="J74" i="15"/>
  <c r="J72" i="15"/>
  <c r="L6" i="15"/>
  <c r="L11" i="15"/>
  <c r="L17" i="15"/>
  <c r="L26" i="15"/>
  <c r="L28" i="15"/>
  <c r="L32" i="15"/>
  <c r="L35" i="15"/>
  <c r="L64" i="15"/>
  <c r="L78" i="15"/>
  <c r="L82" i="15"/>
  <c r="L30" i="15"/>
  <c r="L34" i="15"/>
  <c r="M41" i="15"/>
  <c r="M4" i="15"/>
  <c r="M44" i="15"/>
  <c r="M89" i="15"/>
  <c r="M16" i="15"/>
  <c r="M29" i="15"/>
  <c r="M69" i="15"/>
  <c r="H3" i="15"/>
  <c r="H5" i="15"/>
  <c r="H72" i="15"/>
  <c r="H74" i="15"/>
  <c r="J20" i="15"/>
  <c r="J23" i="15"/>
  <c r="J39" i="15"/>
  <c r="K74" i="15"/>
  <c r="K72" i="15"/>
  <c r="K3" i="15"/>
  <c r="K5" i="15"/>
  <c r="H37" i="15"/>
  <c r="H81" i="15"/>
</calcChain>
</file>

<file path=xl/sharedStrings.xml><?xml version="1.0" encoding="utf-8"?>
<sst xmlns="http://schemas.openxmlformats.org/spreadsheetml/2006/main" count="1711" uniqueCount="638">
  <si>
    <t>Procedure</t>
  </si>
  <si>
    <t>Cedar Rapids/Linn Co.</t>
  </si>
  <si>
    <t>Council Bluffs/Pottawattamie Co.</t>
  </si>
  <si>
    <t>Davenport/Scott Co.</t>
  </si>
  <si>
    <t>Dubuque/Dubuque Co.</t>
  </si>
  <si>
    <t>Iowa City/Johnson Co.</t>
  </si>
  <si>
    <t>Sioux City/Woodbury Co.</t>
  </si>
  <si>
    <t>Continuous Home Care</t>
  </si>
  <si>
    <t>Inpatient Respite Care</t>
  </si>
  <si>
    <t>General Inpatient Care</t>
  </si>
  <si>
    <t>Waterloo-Cedar Falls/Black Hawk Co.</t>
  </si>
  <si>
    <t>Provider #</t>
  </si>
  <si>
    <t>Provider Name</t>
  </si>
  <si>
    <t>City</t>
  </si>
  <si>
    <t>City/Co.</t>
  </si>
  <si>
    <t>City / County</t>
  </si>
  <si>
    <t>Proc. Code</t>
  </si>
  <si>
    <t>Adjusted Wage Comp.</t>
  </si>
  <si>
    <t>Adjusted Rate</t>
  </si>
  <si>
    <t>Story Co.</t>
  </si>
  <si>
    <t>CBSA</t>
  </si>
  <si>
    <t>Nonurban</t>
  </si>
  <si>
    <t xml:space="preserve">Ames/Story Co. </t>
  </si>
  <si>
    <r>
      <t>Wage Comp.</t>
    </r>
    <r>
      <rPr>
        <b/>
        <vertAlign val="superscript"/>
        <sz val="10"/>
        <color indexed="9"/>
        <rFont val="Arial"/>
        <family val="2"/>
      </rPr>
      <t>1</t>
    </r>
  </si>
  <si>
    <r>
      <t>Wage Index</t>
    </r>
    <r>
      <rPr>
        <b/>
        <vertAlign val="superscript"/>
        <sz val="10"/>
        <color indexed="9"/>
        <rFont val="Arial"/>
        <family val="2"/>
      </rPr>
      <t>2</t>
    </r>
  </si>
  <si>
    <t>County</t>
  </si>
  <si>
    <t>State</t>
  </si>
  <si>
    <t>Provider Status</t>
  </si>
  <si>
    <t>NE</t>
  </si>
  <si>
    <t>POTTAWATTAMIE</t>
  </si>
  <si>
    <t>IA</t>
  </si>
  <si>
    <t>Active</t>
  </si>
  <si>
    <t>IL</t>
  </si>
  <si>
    <t>POLK</t>
  </si>
  <si>
    <t>EMMET</t>
  </si>
  <si>
    <t>WOODBURY</t>
  </si>
  <si>
    <t>CERRO GORDO</t>
  </si>
  <si>
    <t>BLACK HAWK</t>
  </si>
  <si>
    <t>MARSHALL</t>
  </si>
  <si>
    <t>JOHNSON</t>
  </si>
  <si>
    <t>STORY</t>
  </si>
  <si>
    <t>MAHASKA</t>
  </si>
  <si>
    <t>LINN</t>
  </si>
  <si>
    <t>WAPELLO</t>
  </si>
  <si>
    <t>DUBUQUE</t>
  </si>
  <si>
    <t>KOSSUTH</t>
  </si>
  <si>
    <t>LEE</t>
  </si>
  <si>
    <t>SIOUX</t>
  </si>
  <si>
    <t>FAYETTE</t>
  </si>
  <si>
    <t>SCOTT</t>
  </si>
  <si>
    <t>OBRIEN</t>
  </si>
  <si>
    <t>CLINTON</t>
  </si>
  <si>
    <t>IOWA</t>
  </si>
  <si>
    <t>PALO ALTO</t>
  </si>
  <si>
    <t>CLAY</t>
  </si>
  <si>
    <t>CHEROKEE</t>
  </si>
  <si>
    <t>MARION</t>
  </si>
  <si>
    <t>MONONA</t>
  </si>
  <si>
    <t>MONROE</t>
  </si>
  <si>
    <t>WASHINGTON</t>
  </si>
  <si>
    <t>CARROLL</t>
  </si>
  <si>
    <t>IDA</t>
  </si>
  <si>
    <t>WEBSTER</t>
  </si>
  <si>
    <t>WINNESHIEK</t>
  </si>
  <si>
    <t>SHELBY</t>
  </si>
  <si>
    <t>WRIGHT</t>
  </si>
  <si>
    <t>CRAWFORD</t>
  </si>
  <si>
    <t>HOWARD</t>
  </si>
  <si>
    <t>DICKINSON</t>
  </si>
  <si>
    <t>MUSCATINE</t>
  </si>
  <si>
    <t>DES MOINES</t>
  </si>
  <si>
    <t>JACKSON</t>
  </si>
  <si>
    <t>HENRY</t>
  </si>
  <si>
    <t>SD</t>
  </si>
  <si>
    <t>WI</t>
  </si>
  <si>
    <t>Co. No.</t>
  </si>
  <si>
    <t>Cedar Rapids/Benton Co.</t>
  </si>
  <si>
    <t>Cedar Rapids/Jones Co.</t>
  </si>
  <si>
    <t>Council Bluffs/Harrison Co.</t>
  </si>
  <si>
    <t>Council Bluffs/Mills Co.</t>
  </si>
  <si>
    <t>Des Moines/Dallas Co.</t>
  </si>
  <si>
    <t>Des Moines/Polk Co.</t>
  </si>
  <si>
    <t>Des Moines/Warren Co.</t>
  </si>
  <si>
    <t>Des Moines/Guthrie Co.</t>
  </si>
  <si>
    <t>Des Moines/Madison Co.</t>
  </si>
  <si>
    <t>Waterloo-Cedar Falls/Bremer Co.</t>
  </si>
  <si>
    <t>Waterloo-Cedar Falls/Grundy Co.</t>
  </si>
  <si>
    <t>County Code</t>
  </si>
  <si>
    <t>Henry Co.</t>
  </si>
  <si>
    <t>Out-of-State Hospice Wage Indexes and Rates</t>
  </si>
  <si>
    <t>Iowa Hospice Wage Indexes and Rates</t>
  </si>
  <si>
    <t>Mercer Co.</t>
  </si>
  <si>
    <t>Cass Co.</t>
  </si>
  <si>
    <t>Washington Co.</t>
  </si>
  <si>
    <t>Saunders Co.</t>
  </si>
  <si>
    <t>Linn Co.</t>
  </si>
  <si>
    <t>Benton Co.</t>
  </si>
  <si>
    <t>Jones Co.</t>
  </si>
  <si>
    <t>Dallas Co.</t>
  </si>
  <si>
    <t>Polk Co.</t>
  </si>
  <si>
    <t>Warren Co.</t>
  </si>
  <si>
    <t>Guthrie Co.</t>
  </si>
  <si>
    <t>Madison Co.</t>
  </si>
  <si>
    <t>Dubuque Co.</t>
  </si>
  <si>
    <t>Johnson Co.</t>
  </si>
  <si>
    <t>Pottawattamie Co.</t>
  </si>
  <si>
    <t>Harrison Co.</t>
  </si>
  <si>
    <t>Mills Co.</t>
  </si>
  <si>
    <t>Woodbury Co.</t>
  </si>
  <si>
    <t>Bremer Co.</t>
  </si>
  <si>
    <t>Grundy Co.</t>
  </si>
  <si>
    <t>Omaha Nebraska - Urban</t>
  </si>
  <si>
    <t>Various</t>
  </si>
  <si>
    <t>DOUGLAS</t>
  </si>
  <si>
    <t>Douglas Co.</t>
  </si>
  <si>
    <t>Sarpy Co.</t>
  </si>
  <si>
    <t>Co. Code</t>
  </si>
  <si>
    <t>Rock Island Co.</t>
  </si>
  <si>
    <t>Wisconsin - Nonurban</t>
  </si>
  <si>
    <t>CLARION</t>
  </si>
  <si>
    <t>CHEROKEE REGIONAL MEDICAL CENTER</t>
  </si>
  <si>
    <t>ESSENCE OF LIFE HOSPICE</t>
  </si>
  <si>
    <t>JONES</t>
  </si>
  <si>
    <t>MOLINE</t>
  </si>
  <si>
    <t>URBANDALE</t>
  </si>
  <si>
    <t>JOHNSTON</t>
  </si>
  <si>
    <t>ORANGE CITY</t>
  </si>
  <si>
    <t>BETTENDORF</t>
  </si>
  <si>
    <t>MONTICELLO</t>
  </si>
  <si>
    <t>AMANA</t>
  </si>
  <si>
    <t>Omaha/Douglas Co.</t>
  </si>
  <si>
    <t>Iowa City/Washington Co.</t>
  </si>
  <si>
    <t>Moline-Rock Island IL/Rock Island Co.</t>
  </si>
  <si>
    <t>Wisconsin-Nonurban/Crawford Co.</t>
  </si>
  <si>
    <t>Iowa-Nonurban</t>
  </si>
  <si>
    <t>11180 - Ames</t>
  </si>
  <si>
    <t>19780 - Des Moines</t>
  </si>
  <si>
    <t>26980 - Iowa City</t>
  </si>
  <si>
    <t>36540 - Council Bluffs</t>
  </si>
  <si>
    <t>47940 - Waterloo</t>
  </si>
  <si>
    <t>16300 - Cedar Rapids</t>
  </si>
  <si>
    <t>20220 - Dubuque</t>
  </si>
  <si>
    <t>43580 - Sioux City</t>
  </si>
  <si>
    <t>0615760</t>
  </si>
  <si>
    <t>HOSPICE OF SOUTHWEST IOWA</t>
  </si>
  <si>
    <t>0615870</t>
  </si>
  <si>
    <t>WESLEY COMMUNITY HOSPICE</t>
  </si>
  <si>
    <t>COUNCIL BLUFFS</t>
  </si>
  <si>
    <t>SPIRIT LAKE</t>
  </si>
  <si>
    <t>OMAHA</t>
  </si>
  <si>
    <t>0615021</t>
  </si>
  <si>
    <t>0615039</t>
  </si>
  <si>
    <t>0615047</t>
  </si>
  <si>
    <t>0615054</t>
  </si>
  <si>
    <t>0615070</t>
  </si>
  <si>
    <t>0615088</t>
  </si>
  <si>
    <t>0615112</t>
  </si>
  <si>
    <t>0615120</t>
  </si>
  <si>
    <t>0615138</t>
  </si>
  <si>
    <t>0615146</t>
  </si>
  <si>
    <t>0615153</t>
  </si>
  <si>
    <t>0615179</t>
  </si>
  <si>
    <t>0615195</t>
  </si>
  <si>
    <t>0615211</t>
  </si>
  <si>
    <t>0615252</t>
  </si>
  <si>
    <t>0615302</t>
  </si>
  <si>
    <t>0615336</t>
  </si>
  <si>
    <t>0615377</t>
  </si>
  <si>
    <t>0615385</t>
  </si>
  <si>
    <t>0615393</t>
  </si>
  <si>
    <t>0615443</t>
  </si>
  <si>
    <t>0615468</t>
  </si>
  <si>
    <t>0615484</t>
  </si>
  <si>
    <t>0615526</t>
  </si>
  <si>
    <t>0615534</t>
  </si>
  <si>
    <t>0615559</t>
  </si>
  <si>
    <t>0615609</t>
  </si>
  <si>
    <t>0615617</t>
  </si>
  <si>
    <t>0615633</t>
  </si>
  <si>
    <t>0615658</t>
  </si>
  <si>
    <t>0615666</t>
  </si>
  <si>
    <t>0615716</t>
  </si>
  <si>
    <t>0615724</t>
  </si>
  <si>
    <t>0615757</t>
  </si>
  <si>
    <t>0615765</t>
  </si>
  <si>
    <t>0615799</t>
  </si>
  <si>
    <t>0615815</t>
  </si>
  <si>
    <t>0615823</t>
  </si>
  <si>
    <t>0958421</t>
  </si>
  <si>
    <t>0615849</t>
  </si>
  <si>
    <t>0615872</t>
  </si>
  <si>
    <t>0000006</t>
  </si>
  <si>
    <t>0615910</t>
  </si>
  <si>
    <t>0615490</t>
  </si>
  <si>
    <t>0610004</t>
  </si>
  <si>
    <t>0610005</t>
  </si>
  <si>
    <t>0610007</t>
  </si>
  <si>
    <t>ADAIR</t>
  </si>
  <si>
    <t>GREENFIELD</t>
  </si>
  <si>
    <t>0610008</t>
  </si>
  <si>
    <t>0610009</t>
  </si>
  <si>
    <t>CEDAR FALLS</t>
  </si>
  <si>
    <r>
      <t>Unweighted Amount</t>
    </r>
    <r>
      <rPr>
        <b/>
        <vertAlign val="superscript"/>
        <sz val="10"/>
        <color indexed="9"/>
        <rFont val="Arial"/>
        <family val="2"/>
      </rPr>
      <t>1</t>
    </r>
  </si>
  <si>
    <t>97</t>
  </si>
  <si>
    <t>SIOUX CITY</t>
  </si>
  <si>
    <t>0615920</t>
  </si>
  <si>
    <t>Scott Co.</t>
  </si>
  <si>
    <t>19340 - Davenport</t>
  </si>
  <si>
    <t>CARE INITIATIVES HOSPICE CEDAR RAPI</t>
  </si>
  <si>
    <t>CARE INITIATIVES HOSPICE-DES MOINES</t>
  </si>
  <si>
    <t>CARE INITIATIVES HOSPICE GREENFIELD</t>
  </si>
  <si>
    <t>CARE INITIATIVES HOSPICE ALBIA</t>
  </si>
  <si>
    <t>CARE INITIATIVES HOSPICE WATERLOO</t>
  </si>
  <si>
    <t>0610011</t>
  </si>
  <si>
    <t>0610012</t>
  </si>
  <si>
    <t>HOSPICE OF SIOUXLAND</t>
  </si>
  <si>
    <t>HOSPICE OF NORTH IOWA</t>
  </si>
  <si>
    <t>CEDAR VALLEY HOSPICE</t>
  </si>
  <si>
    <t>IOWA RIVER HOSPICE INC</t>
  </si>
  <si>
    <t>IOWA CITY HOSPICE INC</t>
  </si>
  <si>
    <t>HOMEWARD HOSPICE</t>
  </si>
  <si>
    <t>HOSPICE OF MAHASKA CO</t>
  </si>
  <si>
    <t>HOSPICE OF MERCY</t>
  </si>
  <si>
    <t>HOSPICE INC</t>
  </si>
  <si>
    <t>HOSPICE OF DUBUQUE</t>
  </si>
  <si>
    <t>HOSPICE OF KOSSUTH CO</t>
  </si>
  <si>
    <t>LEE COUNTY HEALTH DEPT</t>
  </si>
  <si>
    <t>GREATER SIOUX CO HOSPICE</t>
  </si>
  <si>
    <t>SANFORD HOME HEALTH &amp; HOSPICE SHELD</t>
  </si>
  <si>
    <t>HOSPICE OF PALO ALTO CO</t>
  </si>
  <si>
    <t>HOSPICE OF NORTHWEST IOWA</t>
  </si>
  <si>
    <t>HOSPICE OF PELLA</t>
  </si>
  <si>
    <t>BURGESS HOSPICE</t>
  </si>
  <si>
    <t>HOSPICE OF WASHINGTON CO</t>
  </si>
  <si>
    <t>ST. ANTHONY REG. HOSP &amp; NURS. HOME</t>
  </si>
  <si>
    <t>BEACON OF HOPE HOSPICE INC</t>
  </si>
  <si>
    <t>HOSPICE OF WINNESHIEK CO</t>
  </si>
  <si>
    <t>MYRTUE MEDICAL CENTER DEPT OF</t>
  </si>
  <si>
    <t>MERCY HOME CARE &amp; HOSPICE--CLINTON</t>
  </si>
  <si>
    <t>CRAWFORD CO HOME HEALTH &amp; HOSPICE</t>
  </si>
  <si>
    <t>HOWARD COUNTY COMMUNITY HOSPICE</t>
  </si>
  <si>
    <t>LAKES REGIONAL HEALTHCARE HOSPICE</t>
  </si>
  <si>
    <t>GREAT RIVER HOSPICE</t>
  </si>
  <si>
    <t>HEARTLAND HOSPICE SERVICES LLC</t>
  </si>
  <si>
    <t>HOSPICE OF JACKSON COUNTY INC</t>
  </si>
  <si>
    <t>HOSPICE PREFERRED CHOICE INC DBA</t>
  </si>
  <si>
    <t>ORANGE CITY HOME HEALTH AND HOSPICE</t>
  </si>
  <si>
    <t>GOOD SAMARITAN SOCIETY HOME CARE &amp;</t>
  </si>
  <si>
    <t>CARE INITIATIVES HOSPICE SIOUX CITY</t>
  </si>
  <si>
    <t>CEDAR RAPIDS</t>
  </si>
  <si>
    <t>WEST DES MOINES</t>
  </si>
  <si>
    <t>ALBIA</t>
  </si>
  <si>
    <t>MASON CITY</t>
  </si>
  <si>
    <t>WATERLOO</t>
  </si>
  <si>
    <t>MARSHALLTOWN</t>
  </si>
  <si>
    <t>IOWA CITY</t>
  </si>
  <si>
    <t>AMES</t>
  </si>
  <si>
    <t>OSKALOOSA</t>
  </si>
  <si>
    <t>OTTUMWA</t>
  </si>
  <si>
    <t>ALGONA</t>
  </si>
  <si>
    <t>FT MADISON</t>
  </si>
  <si>
    <t>SIOUX CENTER</t>
  </si>
  <si>
    <t>WEST UNION</t>
  </si>
  <si>
    <t>SHELDON</t>
  </si>
  <si>
    <t>EMMETSBURG</t>
  </si>
  <si>
    <t>SPENCER</t>
  </si>
  <si>
    <t>PELLA</t>
  </si>
  <si>
    <t>ONAWA</t>
  </si>
  <si>
    <t>IDA GROVE</t>
  </si>
  <si>
    <t>FORT DODGE</t>
  </si>
  <si>
    <t>DAVENPORT</t>
  </si>
  <si>
    <t>DECORAH</t>
  </si>
  <si>
    <t>HARLAN</t>
  </si>
  <si>
    <t>DENISON</t>
  </si>
  <si>
    <t>CRESCO</t>
  </si>
  <si>
    <t>WEST BURLINGTON</t>
  </si>
  <si>
    <t>MAQUOKETA</t>
  </si>
  <si>
    <t>30</t>
  </si>
  <si>
    <t>70</t>
  </si>
  <si>
    <t>57</t>
  </si>
  <si>
    <t>77</t>
  </si>
  <si>
    <t>01</t>
  </si>
  <si>
    <t>68</t>
  </si>
  <si>
    <t>07</t>
  </si>
  <si>
    <t>32</t>
  </si>
  <si>
    <t>17</t>
  </si>
  <si>
    <t>64</t>
  </si>
  <si>
    <t>52</t>
  </si>
  <si>
    <t>85</t>
  </si>
  <si>
    <t>62</t>
  </si>
  <si>
    <t>90</t>
  </si>
  <si>
    <t>31</t>
  </si>
  <si>
    <t>55</t>
  </si>
  <si>
    <t>56</t>
  </si>
  <si>
    <t>84</t>
  </si>
  <si>
    <t>33</t>
  </si>
  <si>
    <t>71</t>
  </si>
  <si>
    <t>74</t>
  </si>
  <si>
    <t>21</t>
  </si>
  <si>
    <t>18</t>
  </si>
  <si>
    <t>63</t>
  </si>
  <si>
    <t>67</t>
  </si>
  <si>
    <t>92</t>
  </si>
  <si>
    <t>14</t>
  </si>
  <si>
    <t>47</t>
  </si>
  <si>
    <t>94</t>
  </si>
  <si>
    <t>82</t>
  </si>
  <si>
    <t>96</t>
  </si>
  <si>
    <t>83</t>
  </si>
  <si>
    <t>23</t>
  </si>
  <si>
    <t>24</t>
  </si>
  <si>
    <t>45</t>
  </si>
  <si>
    <t>29</t>
  </si>
  <si>
    <t>78</t>
  </si>
  <si>
    <t>49</t>
  </si>
  <si>
    <t>44</t>
  </si>
  <si>
    <t>48</t>
  </si>
  <si>
    <t>UNITYPOINT AT HOME DBA</t>
  </si>
  <si>
    <t>0610013</t>
  </si>
  <si>
    <t>MERCY HOSPICE DES MOINES</t>
  </si>
  <si>
    <t>0610019</t>
  </si>
  <si>
    <t>GENERATIONS HOSPICE CARE INC</t>
  </si>
  <si>
    <t>0704344</t>
  </si>
  <si>
    <t>43</t>
  </si>
  <si>
    <t>HARRISON</t>
  </si>
  <si>
    <t>MISSOURI VALLEY</t>
  </si>
  <si>
    <t>0610246</t>
  </si>
  <si>
    <t>ASERACARE HOSPICE</t>
  </si>
  <si>
    <t>ROCK ISLAND</t>
  </si>
  <si>
    <t>0503081</t>
  </si>
  <si>
    <t>BLESSING HOSPICE &amp; PALLIATIVE CARE</t>
  </si>
  <si>
    <t>QUINCY</t>
  </si>
  <si>
    <t>ADAMS</t>
  </si>
  <si>
    <t>Illinois - Nonurban</t>
  </si>
  <si>
    <t>Illinios-Nonurban/Adams Co.</t>
  </si>
  <si>
    <t>0216175</t>
  </si>
  <si>
    <t>ST CROIX HOSPICE</t>
  </si>
  <si>
    <t>0216427</t>
  </si>
  <si>
    <t>0600034</t>
  </si>
  <si>
    <t>AVERA@HOME SIBLEY</t>
  </si>
  <si>
    <t>0600042</t>
  </si>
  <si>
    <t>AVERA @ HOME ESTHERVILLE</t>
  </si>
  <si>
    <t>22</t>
  </si>
  <si>
    <t>72</t>
  </si>
  <si>
    <t>39</t>
  </si>
  <si>
    <t>OSCEOLA</t>
  </si>
  <si>
    <t>SIBLEY</t>
  </si>
  <si>
    <t>ESTERVILLE</t>
  </si>
  <si>
    <t>CLAYTON</t>
  </si>
  <si>
    <t>0610026</t>
  </si>
  <si>
    <t>0610027</t>
  </si>
  <si>
    <t>0610031</t>
  </si>
  <si>
    <t>ANKENY</t>
  </si>
  <si>
    <t>0619245</t>
  </si>
  <si>
    <t>0117482</t>
  </si>
  <si>
    <t>0610029</t>
  </si>
  <si>
    <t>GUNDERSEN PALMER LUTHERAN HOSP&amp;CLIN</t>
  </si>
  <si>
    <t>MINNEHAHA</t>
  </si>
  <si>
    <t>Lincoln Co.</t>
  </si>
  <si>
    <t>Mc Cook Co.</t>
  </si>
  <si>
    <t>Minnehaha Co.</t>
  </si>
  <si>
    <t>Turner Co.</t>
  </si>
  <si>
    <t>Routine Home Care 1-60</t>
  </si>
  <si>
    <t>SIA</t>
  </si>
  <si>
    <t>Service Intensity Add-on</t>
  </si>
  <si>
    <t>Moline/Rock Island IL - Urban</t>
  </si>
  <si>
    <t>Sioux Falls SD - Urban</t>
  </si>
  <si>
    <t>651 1-60</t>
  </si>
  <si>
    <t>651 60+</t>
  </si>
  <si>
    <t>651 1- 60</t>
  </si>
  <si>
    <t>0709208</t>
  </si>
  <si>
    <t>KINDRED HOSPICE</t>
  </si>
  <si>
    <t>AVERA @ HOME SIOUX FALLS</t>
  </si>
  <si>
    <t>SIOUX FALLS</t>
  </si>
  <si>
    <t>ST CROIX HOSPICE LLC</t>
  </si>
  <si>
    <t>SUNCREST HOSPICE LLC</t>
  </si>
  <si>
    <t>ST. CROIX HOSPICE</t>
  </si>
  <si>
    <t>STRAWBERRY POINT</t>
  </si>
  <si>
    <t>HOSPICE COMPASSUS-NORTHEAST IOWA</t>
  </si>
  <si>
    <t>PANORA</t>
  </si>
  <si>
    <t>GENESIS HEALTH SYSTEM</t>
  </si>
  <si>
    <t>HOSPICE OF THE MIDWEST LLC</t>
  </si>
  <si>
    <t>GATEWAY HOSPICE</t>
  </si>
  <si>
    <t>99</t>
  </si>
  <si>
    <t>PRAIRIE DU CHIEN HOSPICE</t>
  </si>
  <si>
    <t>PRAIRIE DU CHIEN</t>
  </si>
  <si>
    <t>0208732</t>
  </si>
  <si>
    <t>SANFORD HOSPICE</t>
  </si>
  <si>
    <t>0610032</t>
  </si>
  <si>
    <t>ENDLESS JOURNEY LLC</t>
  </si>
  <si>
    <t>IDA COUNTY IOWA COMM HOSP- INC DBA</t>
  </si>
  <si>
    <t/>
  </si>
  <si>
    <t>34</t>
  </si>
  <si>
    <t>FLOYD</t>
  </si>
  <si>
    <t>GUTHRIE</t>
  </si>
  <si>
    <t>CHARLES CITY</t>
  </si>
  <si>
    <t>0223425</t>
  </si>
  <si>
    <t>AVALON HOSPICE (DES MOINES)</t>
  </si>
  <si>
    <t>0610033</t>
  </si>
  <si>
    <t>UNITYPOINT HOSPICE</t>
  </si>
  <si>
    <t>Primary_Service_County</t>
  </si>
  <si>
    <t>FORT MADISON</t>
  </si>
  <si>
    <t>OELWEIN</t>
  </si>
  <si>
    <t>Sioux Falls/Minnehaha Co.</t>
  </si>
  <si>
    <t>1033381736</t>
  </si>
  <si>
    <t>202589495</t>
  </si>
  <si>
    <t>1871840975</t>
  </si>
  <si>
    <t>262846682</t>
  </si>
  <si>
    <t>1679572366</t>
  </si>
  <si>
    <t>460282134</t>
  </si>
  <si>
    <t>1093128431</t>
  </si>
  <si>
    <t>1467474239</t>
  </si>
  <si>
    <t>460399291</t>
  </si>
  <si>
    <t>1043757495</t>
  </si>
  <si>
    <t>814302441</t>
  </si>
  <si>
    <t>1932242518</t>
  </si>
  <si>
    <t>370661183</t>
  </si>
  <si>
    <t>1952405516</t>
  </si>
  <si>
    <t>1457517955</t>
  </si>
  <si>
    <t>760262402</t>
  </si>
  <si>
    <t>1619132974</t>
  </si>
  <si>
    <t>1619133196</t>
  </si>
  <si>
    <t>1548426026</t>
  </si>
  <si>
    <t>1528224003</t>
  </si>
  <si>
    <t>1639472178</t>
  </si>
  <si>
    <t>421477471</t>
  </si>
  <si>
    <t>1588961148</t>
  </si>
  <si>
    <t>1265722979</t>
  </si>
  <si>
    <t>1457659252</t>
  </si>
  <si>
    <t>274510230</t>
  </si>
  <si>
    <t>1659786259</t>
  </si>
  <si>
    <t>1417350265</t>
  </si>
  <si>
    <t>472012722</t>
  </si>
  <si>
    <t>1689090326</t>
  </si>
  <si>
    <t>1114273828</t>
  </si>
  <si>
    <t>1588191829</t>
  </si>
  <si>
    <t>0610035</t>
  </si>
  <si>
    <t>IOWA CITY HOSPICE- INC</t>
  </si>
  <si>
    <t>421154098</t>
  </si>
  <si>
    <t>0610036</t>
  </si>
  <si>
    <t>EVERYSTEP</t>
  </si>
  <si>
    <t>1275096919</t>
  </si>
  <si>
    <t>420680446</t>
  </si>
  <si>
    <t>0610037</t>
  </si>
  <si>
    <t>1740553940</t>
  </si>
  <si>
    <t>1275575599</t>
  </si>
  <si>
    <t>710761314</t>
  </si>
  <si>
    <t>1063485365</t>
  </si>
  <si>
    <t>383320710</t>
  </si>
  <si>
    <t>1629058417</t>
  </si>
  <si>
    <t>421173708</t>
  </si>
  <si>
    <t>1730304619</t>
  </si>
  <si>
    <t>421135294</t>
  </si>
  <si>
    <t>1396731535</t>
  </si>
  <si>
    <t>421400440</t>
  </si>
  <si>
    <t>1962447250</t>
  </si>
  <si>
    <t>1457337263</t>
  </si>
  <si>
    <t>421347891</t>
  </si>
  <si>
    <t>1003886110</t>
  </si>
  <si>
    <t>426038099</t>
  </si>
  <si>
    <t>1033159769</t>
  </si>
  <si>
    <t>420698295</t>
  </si>
  <si>
    <t>1134123011</t>
  </si>
  <si>
    <t>421201179</t>
  </si>
  <si>
    <t>1801890892</t>
  </si>
  <si>
    <t>421205973</t>
  </si>
  <si>
    <t>1679644330</t>
  </si>
  <si>
    <t>421001588</t>
  </si>
  <si>
    <t>1639190259</t>
  </si>
  <si>
    <t>426004689</t>
  </si>
  <si>
    <t>1932279254</t>
  </si>
  <si>
    <t>420796764</t>
  </si>
  <si>
    <t>1083663397</t>
  </si>
  <si>
    <t>421320763</t>
  </si>
  <si>
    <t>1306962063</t>
  </si>
  <si>
    <t>460388596</t>
  </si>
  <si>
    <t>1598869232</t>
  </si>
  <si>
    <t>420455510</t>
  </si>
  <si>
    <t>1871580662</t>
  </si>
  <si>
    <t>426005883</t>
  </si>
  <si>
    <t>1215976709</t>
  </si>
  <si>
    <t>420707096</t>
  </si>
  <si>
    <t>1215979208</t>
  </si>
  <si>
    <t>420842204</t>
  </si>
  <si>
    <t>1013080951</t>
  </si>
  <si>
    <t>420859940</t>
  </si>
  <si>
    <t>1942202452</t>
  </si>
  <si>
    <t>421315117</t>
  </si>
  <si>
    <t>1467432591</t>
  </si>
  <si>
    <t>420733472</t>
  </si>
  <si>
    <t>1972655843</t>
  </si>
  <si>
    <t>420843389</t>
  </si>
  <si>
    <t>1699911859</t>
  </si>
  <si>
    <t>1639175599</t>
  </si>
  <si>
    <t>421452055</t>
  </si>
  <si>
    <t>1225186638</t>
  </si>
  <si>
    <t>420680467</t>
  </si>
  <si>
    <t>1134225048</t>
  </si>
  <si>
    <t>426037826</t>
  </si>
  <si>
    <t>1073544342</t>
  </si>
  <si>
    <t>1508948357</t>
  </si>
  <si>
    <t>311594356</t>
  </si>
  <si>
    <t>1306961818</t>
  </si>
  <si>
    <t>426004496</t>
  </si>
  <si>
    <t>1548364813</t>
  </si>
  <si>
    <t>421021780</t>
  </si>
  <si>
    <t>1972566875</t>
  </si>
  <si>
    <t>426037582</t>
  </si>
  <si>
    <t>1003813908</t>
  </si>
  <si>
    <t>421526275</t>
  </si>
  <si>
    <t>1053315002</t>
  </si>
  <si>
    <t>420680407</t>
  </si>
  <si>
    <t>1215980891</t>
  </si>
  <si>
    <t>341788398</t>
  </si>
  <si>
    <t>1164611265</t>
  </si>
  <si>
    <t>470733773</t>
  </si>
  <si>
    <t>1609873769</t>
  </si>
  <si>
    <t>421516025</t>
  </si>
  <si>
    <t>1861431728</t>
  </si>
  <si>
    <t>1821075201</t>
  </si>
  <si>
    <t>1992765119</t>
  </si>
  <si>
    <t>426038405</t>
  </si>
  <si>
    <t>1013968262</t>
  </si>
  <si>
    <t>421418847</t>
  </si>
  <si>
    <t>1730380361</t>
  </si>
  <si>
    <t>203970256</t>
  </si>
  <si>
    <t>1306946900</t>
  </si>
  <si>
    <t>1528224813</t>
  </si>
  <si>
    <t>450228055</t>
  </si>
  <si>
    <t>1467618942</t>
  </si>
  <si>
    <t>1023401254</t>
  </si>
  <si>
    <t>364803800</t>
  </si>
  <si>
    <t>0650047</t>
  </si>
  <si>
    <t>1285197160</t>
  </si>
  <si>
    <t>MOUNT PLEASANT</t>
  </si>
  <si>
    <t>1497817803</t>
  </si>
  <si>
    <t>452608260</t>
  </si>
  <si>
    <t>1023479813</t>
  </si>
  <si>
    <t>811720447</t>
  </si>
  <si>
    <t>1932160538</t>
  </si>
  <si>
    <t>390926284</t>
  </si>
  <si>
    <t>Boone Co.</t>
  </si>
  <si>
    <t xml:space="preserve">Ames/Boone Co. </t>
  </si>
  <si>
    <t>Jasper Co.</t>
  </si>
  <si>
    <t>Des Moines/Jasper Co.</t>
  </si>
  <si>
    <t>Routine Home Care 61+</t>
  </si>
  <si>
    <t>Black Hawk Co.</t>
  </si>
  <si>
    <t xml:space="preserve">   "Annual Change in Medicaid Hospice Payment Rates - ACTION"</t>
  </si>
  <si>
    <t>1615724</t>
  </si>
  <si>
    <t>0610038</t>
  </si>
  <si>
    <t>0132291</t>
  </si>
  <si>
    <t>SOUTHEAST IOWA REGIONAL HOSPICE</t>
  </si>
  <si>
    <t>MOMENTS HOSPICE OF DES MOINES</t>
  </si>
  <si>
    <t>AVALON HOSPICE I LLC</t>
  </si>
  <si>
    <t>1750926481</t>
  </si>
  <si>
    <t>1053877332</t>
  </si>
  <si>
    <t>843689943</t>
  </si>
  <si>
    <t>833399294</t>
  </si>
  <si>
    <t>HIAWATHA</t>
  </si>
  <si>
    <t>651 61+</t>
  </si>
  <si>
    <t>1615757</t>
  </si>
  <si>
    <t>PROMEDICA HOSPICE DAVENPORT</t>
  </si>
  <si>
    <t>0610039</t>
  </si>
  <si>
    <t>RURAL MED</t>
  </si>
  <si>
    <t>0132998</t>
  </si>
  <si>
    <t>HILLCREST HOSPICE</t>
  </si>
  <si>
    <t>LEXINGTON</t>
  </si>
  <si>
    <t>DAWSON</t>
  </si>
  <si>
    <t>Nebraska - Nonurban</t>
  </si>
  <si>
    <t>Nebraska-Nonurban/Dawson Co.</t>
  </si>
  <si>
    <t>Prov_Number</t>
  </si>
  <si>
    <t>Prov_Name</t>
  </si>
  <si>
    <t>National_Provider_Number</t>
  </si>
  <si>
    <t>1427665603</t>
  </si>
  <si>
    <t>1851844971</t>
  </si>
  <si>
    <t>Prov_SS_Num</t>
  </si>
  <si>
    <t>852372163</t>
  </si>
  <si>
    <t>472365020</t>
  </si>
  <si>
    <t>Primary_Service_County_Code</t>
  </si>
  <si>
    <t>Primary_Address_City</t>
  </si>
  <si>
    <t>Primary_Address_State</t>
  </si>
  <si>
    <t>0610042</t>
  </si>
  <si>
    <t>0135654</t>
  </si>
  <si>
    <t>1760157986</t>
  </si>
  <si>
    <t>0610043</t>
  </si>
  <si>
    <t>0718963</t>
  </si>
  <si>
    <t>1003059361</t>
  </si>
  <si>
    <t>382621935</t>
  </si>
  <si>
    <t>Promedica Hospice Des Moines</t>
  </si>
  <si>
    <t>Mercyone Hospice</t>
  </si>
  <si>
    <t>Aseracare Hospice</t>
  </si>
  <si>
    <t>Polk</t>
  </si>
  <si>
    <t>KEARNEY</t>
  </si>
  <si>
    <t>BUFFALO</t>
  </si>
  <si>
    <t>PROMEDICA HOSPICE DES MOINES</t>
  </si>
  <si>
    <t>0137529</t>
  </si>
  <si>
    <t>0234742</t>
  </si>
  <si>
    <t>ABOVE &amp; BEYOND HOSPICE</t>
  </si>
  <si>
    <t>MERCYONE HOSPICE</t>
  </si>
  <si>
    <t>AVERA @ HOME OF SPENCER HOSPITAL</t>
  </si>
  <si>
    <t>ST ANTHONY REG HOSP &amp; NURSING HOME</t>
  </si>
  <si>
    <t>WINNMED HOSPICE</t>
  </si>
  <si>
    <t>AMENITY HEALTHCARE LLC</t>
  </si>
  <si>
    <t>PROMEDICA HOSPICE</t>
  </si>
  <si>
    <t>ASERA CARE HOSPICE</t>
  </si>
  <si>
    <t>GENESIS HOSPICE</t>
  </si>
  <si>
    <t>3234743</t>
  </si>
  <si>
    <t>IMAGINE THE POSSIBILITIES INC</t>
  </si>
  <si>
    <t>O BRIEN</t>
  </si>
  <si>
    <t>BURLINGTON</t>
  </si>
  <si>
    <t>Provider_Enrollment_Desc</t>
  </si>
  <si>
    <t>NEW PROVIDERS</t>
  </si>
  <si>
    <t>CLOSED PROVIDERS</t>
  </si>
  <si>
    <r>
      <t xml:space="preserve">2 </t>
    </r>
    <r>
      <rPr>
        <sz val="10"/>
        <rFont val="Arial"/>
        <family val="2"/>
      </rPr>
      <t xml:space="preserve">CMS Federal Register, </t>
    </r>
    <r>
      <rPr>
        <b/>
        <sz val="10"/>
        <rFont val="Arial"/>
        <family val="2"/>
      </rPr>
      <t>Vol. 90, No. 148 published August 5, 2025</t>
    </r>
  </si>
  <si>
    <r>
      <t xml:space="preserve">1 </t>
    </r>
    <r>
      <rPr>
        <sz val="10"/>
        <rFont val="Arial"/>
        <family val="2"/>
      </rPr>
      <t>CMS memorandum published September 5, 2025 titled,</t>
    </r>
  </si>
  <si>
    <t>1205560141</t>
  </si>
  <si>
    <t>1437276524</t>
  </si>
  <si>
    <t>53</t>
  </si>
  <si>
    <t>0237484</t>
  </si>
  <si>
    <t>SUNCREST HOSPICE</t>
  </si>
  <si>
    <t>1992535280</t>
  </si>
  <si>
    <t>994199238</t>
  </si>
  <si>
    <t>MERCYONE DES MOINES HOSPICE</t>
  </si>
  <si>
    <t>0610044</t>
  </si>
  <si>
    <t>HEARTLAND HOSPICE WEST DES MOINES</t>
  </si>
  <si>
    <t>1043911753</t>
  </si>
  <si>
    <t>320307955</t>
  </si>
  <si>
    <t>0610045</t>
  </si>
  <si>
    <t>HEARTLAND HOSPICE DAVENPORT</t>
  </si>
  <si>
    <t>1164123873</t>
  </si>
  <si>
    <t>0610046</t>
  </si>
  <si>
    <t>IDA COUNTY IOWA COMM HOSP INC DBA</t>
  </si>
  <si>
    <t>SOUTHEAST IOWA REGIONAL MEDICAL CEN</t>
  </si>
  <si>
    <t>1366598765</t>
  </si>
  <si>
    <t>237224698</t>
  </si>
  <si>
    <t>12/18/2024</t>
  </si>
  <si>
    <t>ACTIVE</t>
  </si>
  <si>
    <t>11/1/2023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</si>
</sst>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_);\(0.0000\)"/>
    <numFmt numFmtId="165" formatCode="00"/>
    <numFmt numFmtId="166" formatCode="&quot;$&quot;#,##0.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9"/>
      <name val="Times New Roman"/>
      <family val="1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0C0C0"/>
        <bgColor rgb="FFC0C0C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3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5" fillId="0" borderId="1" xfId="0" applyFont="1" applyBorder="1"/>
    <xf numFmtId="39" fontId="5" fillId="0" borderId="0" xfId="0" applyNumberFormat="1" applyFont="1"/>
    <xf numFmtId="165" fontId="0" fillId="0" borderId="0" xfId="0" applyNumberFormat="1"/>
    <xf numFmtId="8" fontId="0" fillId="0" borderId="0" xfId="0" applyNumberFormat="1"/>
    <xf numFmtId="0" fontId="2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165" fontId="5" fillId="0" borderId="1" xfId="0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8" fontId="6" fillId="2" borderId="3" xfId="0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0" fontId="6" fillId="3" borderId="9" xfId="0" applyFont="1" applyFill="1" applyBorder="1"/>
    <xf numFmtId="0" fontId="0" fillId="3" borderId="9" xfId="0" applyFill="1" applyBorder="1"/>
    <xf numFmtId="165" fontId="0" fillId="3" borderId="9" xfId="0" applyNumberFormat="1" applyFill="1" applyBorder="1"/>
    <xf numFmtId="0" fontId="0" fillId="3" borderId="9" xfId="0" applyFill="1" applyBorder="1" applyAlignment="1">
      <alignment horizontal="center"/>
    </xf>
    <xf numFmtId="8" fontId="0" fillId="3" borderId="9" xfId="0" applyNumberFormat="1" applyFill="1" applyBorder="1"/>
    <xf numFmtId="0" fontId="2" fillId="3" borderId="9" xfId="0" applyFont="1" applyFill="1" applyBorder="1"/>
    <xf numFmtId="0" fontId="0" fillId="3" borderId="10" xfId="0" applyFill="1" applyBorder="1"/>
    <xf numFmtId="0" fontId="6" fillId="3" borderId="2" xfId="0" applyFont="1" applyFill="1" applyBorder="1"/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3" borderId="12" xfId="0" applyFill="1" applyBorder="1"/>
    <xf numFmtId="0" fontId="0" fillId="3" borderId="11" xfId="0" applyFill="1" applyBorder="1"/>
    <xf numFmtId="0" fontId="6" fillId="2" borderId="5" xfId="0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8" fontId="6" fillId="2" borderId="5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15" xfId="0" applyFill="1" applyBorder="1"/>
    <xf numFmtId="49" fontId="9" fillId="2" borderId="1" xfId="2" applyNumberFormat="1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4" fontId="5" fillId="0" borderId="0" xfId="1" applyFont="1" applyAlignment="1">
      <alignment horizontal="center"/>
    </xf>
    <xf numFmtId="2" fontId="5" fillId="0" borderId="0" xfId="0" applyNumberFormat="1" applyFont="1" applyAlignment="1">
      <alignment horizontal="center"/>
    </xf>
    <xf numFmtId="7" fontId="5" fillId="0" borderId="1" xfId="0" applyNumberFormat="1" applyFont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166" fontId="1" fillId="0" borderId="0" xfId="0" applyNumberFormat="1" applyFont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/>
    </xf>
    <xf numFmtId="7" fontId="2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166" fontId="1" fillId="0" borderId="4" xfId="0" applyNumberFormat="1" applyFont="1" applyBorder="1" applyAlignment="1" applyProtection="1">
      <alignment horizontal="center" vertical="center" wrapText="1"/>
      <protection locked="0"/>
    </xf>
    <xf numFmtId="8" fontId="1" fillId="0" borderId="15" xfId="0" applyNumberFormat="1" applyFont="1" applyBorder="1" applyAlignment="1" applyProtection="1">
      <alignment horizontal="center" vertical="center"/>
      <protection locked="0"/>
    </xf>
    <xf numFmtId="166" fontId="2" fillId="0" borderId="7" xfId="0" applyNumberFormat="1" applyFont="1" applyBorder="1" applyAlignment="1" applyProtection="1">
      <alignment horizontal="center" vertical="center"/>
      <protection locked="0"/>
    </xf>
    <xf numFmtId="8" fontId="1" fillId="0" borderId="10" xfId="0" applyNumberFormat="1" applyFont="1" applyBorder="1" applyAlignment="1" applyProtection="1">
      <alignment horizontal="center" vertical="center"/>
      <protection locked="0"/>
    </xf>
    <xf numFmtId="8" fontId="1" fillId="0" borderId="11" xfId="0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165" fontId="1" fillId="0" borderId="3" xfId="0" applyNumberFormat="1" applyFont="1" applyBorder="1" applyAlignment="1" applyProtection="1">
      <alignment horizontal="center" vertical="center"/>
      <protection locked="0"/>
    </xf>
    <xf numFmtId="166" fontId="1" fillId="0" borderId="4" xfId="0" applyNumberFormat="1" applyFont="1" applyBorder="1" applyAlignment="1" applyProtection="1">
      <alignment horizontal="center" vertical="center"/>
      <protection locked="0"/>
    </xf>
    <xf numFmtId="7" fontId="2" fillId="0" borderId="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" xfId="0" applyBorder="1" applyAlignment="1">
      <alignment horizontal="left"/>
    </xf>
    <xf numFmtId="166" fontId="1" fillId="0" borderId="1" xfId="0" applyNumberFormat="1" applyFont="1" applyBorder="1" applyAlignment="1" applyProtection="1">
      <alignment horizontal="center" vertical="center"/>
      <protection locked="0"/>
    </xf>
    <xf numFmtId="8" fontId="0" fillId="0" borderId="1" xfId="0" applyNumberFormat="1" applyBorder="1"/>
    <xf numFmtId="166" fontId="1" fillId="0" borderId="1" xfId="0" applyNumberFormat="1" applyFont="1" applyBorder="1" applyAlignment="1" applyProtection="1">
      <alignment horizontal="center" vertical="center" wrapText="1"/>
      <protection locked="0"/>
    </xf>
    <xf numFmtId="7" fontId="2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166" fontId="2" fillId="0" borderId="2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/>
    <xf numFmtId="0" fontId="1" fillId="0" borderId="7" xfId="0" applyFont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11" fillId="0" borderId="18" xfId="0" applyFont="1" applyBorder="1" applyAlignment="1">
      <alignment vertical="center"/>
    </xf>
    <xf numFmtId="49" fontId="5" fillId="0" borderId="17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49" fontId="5" fillId="0" borderId="17" xfId="0" applyNumberFormat="1" applyFont="1" applyBorder="1" applyAlignment="1">
      <alignment horizontal="centerContinuous"/>
    </xf>
    <xf numFmtId="0" fontId="5" fillId="0" borderId="17" xfId="0" applyFont="1" applyBorder="1" applyAlignment="1">
      <alignment horizontal="centerContinuous"/>
    </xf>
    <xf numFmtId="1" fontId="5" fillId="0" borderId="17" xfId="0" applyNumberFormat="1" applyFont="1" applyBorder="1" applyAlignment="1">
      <alignment horizontal="centerContinuous"/>
    </xf>
    <xf numFmtId="2" fontId="5" fillId="0" borderId="17" xfId="0" applyNumberFormat="1" applyFont="1" applyBorder="1" applyAlignment="1">
      <alignment horizontal="centerContinuous"/>
    </xf>
    <xf numFmtId="14" fontId="5" fillId="0" borderId="0" xfId="0" applyNumberFormat="1" applyFont="1" applyAlignment="1">
      <alignment horizontal="center"/>
    </xf>
    <xf numFmtId="1" fontId="11" fillId="0" borderId="0" xfId="0" applyNumberFormat="1" applyFont="1" applyAlignment="1">
      <alignment vertical="center"/>
    </xf>
    <xf numFmtId="0" fontId="12" fillId="0" borderId="18" xfId="0" applyFont="1" applyBorder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Providers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opLeftCell="A25" zoomScale="130" zoomScaleNormal="130" workbookViewId="0">
      <selection activeCell="I7" sqref="I7"/>
    </sheetView>
  </sheetViews>
  <sheetFormatPr defaultRowHeight="13.2" x14ac:dyDescent="0.25"/>
  <cols>
    <col min="1" max="1" width="0.88671875" customWidth="1"/>
    <col min="2" max="2" width="22.6640625" customWidth="1"/>
    <col min="3" max="3" width="7.33203125" style="12" bestFit="1" customWidth="1"/>
    <col min="4" max="4" width="5.6640625" bestFit="1" customWidth="1"/>
    <col min="5" max="5" width="21.6640625" bestFit="1" customWidth="1"/>
    <col min="6" max="6" width="9.109375" bestFit="1" customWidth="1"/>
    <col min="7" max="7" width="7.109375" style="1" bestFit="1" customWidth="1"/>
    <col min="8" max="8" width="9.6640625" style="13" bestFit="1" customWidth="1"/>
    <col min="9" max="9" width="11.88671875" customWidth="1"/>
    <col min="10" max="10" width="9.6640625" style="2" bestFit="1" customWidth="1"/>
    <col min="11" max="11" width="0.88671875" customWidth="1"/>
  </cols>
  <sheetData>
    <row r="1" spans="1:11" ht="12.75" customHeight="1" x14ac:dyDescent="0.25">
      <c r="A1" s="22"/>
      <c r="B1" s="30" t="s">
        <v>90</v>
      </c>
      <c r="C1" s="25"/>
      <c r="D1" s="24"/>
      <c r="E1" s="24"/>
      <c r="F1" s="24"/>
      <c r="G1" s="26"/>
      <c r="H1" s="27"/>
      <c r="I1" s="24"/>
      <c r="J1" s="28"/>
      <c r="K1" s="29"/>
    </row>
    <row r="2" spans="1:11" s="14" customFormat="1" ht="39.6" x14ac:dyDescent="0.25">
      <c r="A2" s="57"/>
      <c r="B2" s="37" t="s">
        <v>15</v>
      </c>
      <c r="C2" s="38" t="s">
        <v>116</v>
      </c>
      <c r="D2" s="39" t="s">
        <v>16</v>
      </c>
      <c r="E2" s="57" t="s">
        <v>0</v>
      </c>
      <c r="F2" s="39" t="s">
        <v>23</v>
      </c>
      <c r="G2" s="37" t="s">
        <v>24</v>
      </c>
      <c r="H2" s="40" t="s">
        <v>17</v>
      </c>
      <c r="I2" s="39" t="s">
        <v>202</v>
      </c>
      <c r="J2" s="125" t="s">
        <v>18</v>
      </c>
      <c r="K2" s="126"/>
    </row>
    <row r="3" spans="1:11" s="55" customFormat="1" x14ac:dyDescent="0.25">
      <c r="A3" s="53"/>
      <c r="B3" s="79" t="s">
        <v>135</v>
      </c>
      <c r="C3" s="80"/>
      <c r="D3" s="68">
        <v>651</v>
      </c>
      <c r="E3" s="69" t="s">
        <v>362</v>
      </c>
      <c r="F3" s="100">
        <v>152.55000000000001</v>
      </c>
      <c r="G3" s="122">
        <v>0.86650000000000005</v>
      </c>
      <c r="H3" s="71">
        <f>ROUND(F3*G3,2)</f>
        <v>132.18</v>
      </c>
      <c r="I3" s="100">
        <v>78.58</v>
      </c>
      <c r="J3" s="82">
        <f t="shared" ref="J3:J8" si="0">H3+I3</f>
        <v>210.76</v>
      </c>
      <c r="K3" s="54"/>
    </row>
    <row r="4" spans="1:11" s="55" customFormat="1" x14ac:dyDescent="0.25">
      <c r="A4" s="53"/>
      <c r="B4" s="79"/>
      <c r="C4" s="80"/>
      <c r="D4" s="68">
        <v>651</v>
      </c>
      <c r="E4" s="69" t="s">
        <v>545</v>
      </c>
      <c r="F4" s="70">
        <v>120.24</v>
      </c>
      <c r="G4" s="123"/>
      <c r="H4" s="71">
        <f>ROUND(F4*G3,2)</f>
        <v>104.19</v>
      </c>
      <c r="I4" s="70">
        <v>61.94</v>
      </c>
      <c r="J4" s="82">
        <f t="shared" si="0"/>
        <v>166.13</v>
      </c>
      <c r="K4" s="54"/>
    </row>
    <row r="5" spans="1:11" s="55" customFormat="1" x14ac:dyDescent="0.25">
      <c r="A5" s="53"/>
      <c r="B5" s="79" t="s">
        <v>19</v>
      </c>
      <c r="C5" s="77">
        <v>85</v>
      </c>
      <c r="D5" s="68">
        <v>652</v>
      </c>
      <c r="E5" s="69" t="s">
        <v>7</v>
      </c>
      <c r="F5" s="70">
        <v>1259.56</v>
      </c>
      <c r="G5" s="123"/>
      <c r="H5" s="73">
        <f>ROUND(F5*G3,2)</f>
        <v>1091.4100000000001</v>
      </c>
      <c r="I5" s="70">
        <v>415.38</v>
      </c>
      <c r="J5" s="82">
        <f t="shared" si="0"/>
        <v>1506.79</v>
      </c>
      <c r="K5" s="54"/>
    </row>
    <row r="6" spans="1:11" s="55" customFormat="1" x14ac:dyDescent="0.25">
      <c r="A6" s="53"/>
      <c r="B6" s="58" t="s">
        <v>541</v>
      </c>
      <c r="C6" s="80">
        <v>8</v>
      </c>
      <c r="D6" s="68">
        <v>655</v>
      </c>
      <c r="E6" s="69" t="s">
        <v>8</v>
      </c>
      <c r="F6" s="70">
        <v>341.91</v>
      </c>
      <c r="G6" s="123"/>
      <c r="H6" s="73">
        <f>ROUND(F6*G3,2)</f>
        <v>296.27</v>
      </c>
      <c r="I6" s="70">
        <v>218.6</v>
      </c>
      <c r="J6" s="82">
        <f t="shared" si="0"/>
        <v>514.87</v>
      </c>
      <c r="K6" s="54"/>
    </row>
    <row r="7" spans="1:11" s="55" customFormat="1" x14ac:dyDescent="0.25">
      <c r="A7" s="53"/>
      <c r="B7" s="79"/>
      <c r="C7" s="80"/>
      <c r="D7" s="68">
        <v>656</v>
      </c>
      <c r="E7" s="69" t="s">
        <v>9</v>
      </c>
      <c r="F7" s="70">
        <v>761.91</v>
      </c>
      <c r="G7" s="123"/>
      <c r="H7" s="74">
        <f>ROUND(F7*G3,2)</f>
        <v>660.2</v>
      </c>
      <c r="I7" s="70">
        <v>437.95</v>
      </c>
      <c r="J7" s="82">
        <f t="shared" si="0"/>
        <v>1098.1500000000001</v>
      </c>
      <c r="K7" s="54"/>
    </row>
    <row r="8" spans="1:11" s="55" customFormat="1" x14ac:dyDescent="0.25">
      <c r="A8" s="53"/>
      <c r="B8" s="105"/>
      <c r="C8" s="103"/>
      <c r="D8" s="68" t="s">
        <v>363</v>
      </c>
      <c r="E8" s="69" t="s">
        <v>364</v>
      </c>
      <c r="F8" s="81">
        <v>52.48</v>
      </c>
      <c r="G8" s="124"/>
      <c r="H8" s="73">
        <f>ROUND(F8*G3,2)</f>
        <v>45.47</v>
      </c>
      <c r="I8" s="70">
        <v>17.309999999999999</v>
      </c>
      <c r="J8" s="82">
        <f t="shared" si="0"/>
        <v>62.78</v>
      </c>
      <c r="K8" s="54"/>
    </row>
    <row r="9" spans="1:11" s="14" customFormat="1" ht="5.25" customHeight="1" x14ac:dyDescent="0.25">
      <c r="A9" s="41"/>
      <c r="B9" s="76"/>
      <c r="C9" s="76"/>
      <c r="D9" s="76"/>
      <c r="E9" s="76"/>
      <c r="F9" s="76"/>
      <c r="G9" s="76"/>
      <c r="H9" s="76"/>
      <c r="I9" s="76"/>
      <c r="J9" s="84"/>
      <c r="K9" s="42"/>
    </row>
    <row r="10" spans="1:11" x14ac:dyDescent="0.25">
      <c r="A10" s="31"/>
      <c r="B10" s="85" t="s">
        <v>140</v>
      </c>
      <c r="C10" s="86"/>
      <c r="D10" s="68">
        <v>651</v>
      </c>
      <c r="E10" s="69" t="s">
        <v>362</v>
      </c>
      <c r="F10" s="100">
        <f>$F$3</f>
        <v>152.55000000000001</v>
      </c>
      <c r="G10" s="122">
        <v>0.86950000000000005</v>
      </c>
      <c r="H10" s="73">
        <f>ROUND(F10*G10,2)</f>
        <v>132.63999999999999</v>
      </c>
      <c r="I10" s="100">
        <f>$I$3</f>
        <v>78.58</v>
      </c>
      <c r="J10" s="101">
        <f t="shared" ref="J10:J15" si="1">H10+I10</f>
        <v>211.21999999999997</v>
      </c>
      <c r="K10" s="32"/>
    </row>
    <row r="11" spans="1:11" x14ac:dyDescent="0.25">
      <c r="A11" s="31"/>
      <c r="B11" s="87" t="s">
        <v>96</v>
      </c>
      <c r="C11" s="83">
        <v>6</v>
      </c>
      <c r="D11" s="68">
        <v>651</v>
      </c>
      <c r="E11" s="69" t="s">
        <v>545</v>
      </c>
      <c r="F11" s="100">
        <f>$F$4</f>
        <v>120.24</v>
      </c>
      <c r="G11" s="123"/>
      <c r="H11" s="71">
        <f>ROUND(F11*G10,2)</f>
        <v>104.55</v>
      </c>
      <c r="I11" s="100">
        <f>$I$4</f>
        <v>61.94</v>
      </c>
      <c r="J11" s="82">
        <f t="shared" si="1"/>
        <v>166.49</v>
      </c>
      <c r="K11" s="32"/>
    </row>
    <row r="12" spans="1:11" x14ac:dyDescent="0.25">
      <c r="A12" s="31"/>
      <c r="B12" s="87" t="s">
        <v>97</v>
      </c>
      <c r="C12" s="83">
        <v>53</v>
      </c>
      <c r="D12" s="68">
        <v>652</v>
      </c>
      <c r="E12" s="69" t="s">
        <v>7</v>
      </c>
      <c r="F12" s="100">
        <f>$F$5</f>
        <v>1259.56</v>
      </c>
      <c r="G12" s="123"/>
      <c r="H12" s="73">
        <f>ROUND(F12*G10,2)</f>
        <v>1095.19</v>
      </c>
      <c r="I12" s="100">
        <f>$I$5</f>
        <v>415.38</v>
      </c>
      <c r="J12" s="82">
        <f t="shared" si="1"/>
        <v>1510.5700000000002</v>
      </c>
      <c r="K12" s="32"/>
    </row>
    <row r="13" spans="1:11" x14ac:dyDescent="0.25">
      <c r="A13" s="31"/>
      <c r="B13" s="78" t="s">
        <v>95</v>
      </c>
      <c r="C13" s="83">
        <v>57</v>
      </c>
      <c r="D13" s="68">
        <v>655</v>
      </c>
      <c r="E13" s="69" t="s">
        <v>8</v>
      </c>
      <c r="F13" s="100">
        <f>$F$6</f>
        <v>341.91</v>
      </c>
      <c r="G13" s="123"/>
      <c r="H13" s="73">
        <f>ROUND(F13*G10,2)</f>
        <v>297.29000000000002</v>
      </c>
      <c r="I13" s="100">
        <f>$I$6</f>
        <v>218.6</v>
      </c>
      <c r="J13" s="82">
        <f t="shared" si="1"/>
        <v>515.89</v>
      </c>
      <c r="K13" s="32"/>
    </row>
    <row r="14" spans="1:11" x14ac:dyDescent="0.25">
      <c r="A14" s="31"/>
      <c r="B14" s="88"/>
      <c r="C14" s="83"/>
      <c r="D14" s="68">
        <v>656</v>
      </c>
      <c r="E14" s="69" t="s">
        <v>9</v>
      </c>
      <c r="F14" s="100">
        <f>$F$7</f>
        <v>761.91</v>
      </c>
      <c r="G14" s="123"/>
      <c r="H14" s="74">
        <f>ROUND(F14*G10,2)</f>
        <v>662.48</v>
      </c>
      <c r="I14" s="100">
        <f>$I$7</f>
        <v>437.95</v>
      </c>
      <c r="J14" s="82">
        <f t="shared" si="1"/>
        <v>1100.43</v>
      </c>
      <c r="K14" s="32"/>
    </row>
    <row r="15" spans="1:11" x14ac:dyDescent="0.25">
      <c r="A15" s="31"/>
      <c r="B15" s="106"/>
      <c r="C15" s="103"/>
      <c r="D15" s="68" t="s">
        <v>363</v>
      </c>
      <c r="E15" s="69" t="s">
        <v>364</v>
      </c>
      <c r="F15" s="100">
        <f>$F$8</f>
        <v>52.48</v>
      </c>
      <c r="G15" s="124"/>
      <c r="H15" s="73">
        <f>ROUND(F15*G10,2)</f>
        <v>45.63</v>
      </c>
      <c r="I15" s="100">
        <f>$I$8</f>
        <v>17.309999999999999</v>
      </c>
      <c r="J15" s="82">
        <f t="shared" si="1"/>
        <v>62.94</v>
      </c>
      <c r="K15" s="32"/>
    </row>
    <row r="16" spans="1:11" ht="4.5" customHeight="1" x14ac:dyDescent="0.25">
      <c r="A16" s="31"/>
      <c r="B16" s="76"/>
      <c r="C16" s="76"/>
      <c r="D16" s="76"/>
      <c r="E16" s="76"/>
      <c r="F16" s="76"/>
      <c r="G16" s="76"/>
      <c r="H16" s="76"/>
      <c r="I16" s="76"/>
      <c r="J16" s="84"/>
      <c r="K16" s="32"/>
    </row>
    <row r="17" spans="1:11" ht="12.75" customHeight="1" x14ac:dyDescent="0.25">
      <c r="A17" s="31"/>
      <c r="B17" s="89" t="s">
        <v>207</v>
      </c>
      <c r="C17" s="90"/>
      <c r="D17" s="68">
        <v>651</v>
      </c>
      <c r="E17" s="69" t="s">
        <v>362</v>
      </c>
      <c r="F17" s="100">
        <f>$F$3</f>
        <v>152.55000000000001</v>
      </c>
      <c r="G17" s="122">
        <v>0.8</v>
      </c>
      <c r="H17" s="73">
        <f>ROUND(F17*G17,2)</f>
        <v>122.04</v>
      </c>
      <c r="I17" s="100">
        <f>$I$3</f>
        <v>78.58</v>
      </c>
      <c r="J17" s="101">
        <f t="shared" ref="J17:J22" si="2">H17+I17</f>
        <v>200.62</v>
      </c>
      <c r="K17" s="32"/>
    </row>
    <row r="18" spans="1:11" ht="12.75" customHeight="1" x14ac:dyDescent="0.25">
      <c r="A18" s="31"/>
      <c r="B18" s="91" t="s">
        <v>206</v>
      </c>
      <c r="C18" s="77">
        <v>82</v>
      </c>
      <c r="D18" s="68">
        <v>651</v>
      </c>
      <c r="E18" s="69" t="s">
        <v>545</v>
      </c>
      <c r="F18" s="100">
        <f>$F$4</f>
        <v>120.24</v>
      </c>
      <c r="G18" s="123"/>
      <c r="H18" s="71">
        <f>ROUND(F18*G17,2)</f>
        <v>96.19</v>
      </c>
      <c r="I18" s="100">
        <f>$I$4</f>
        <v>61.94</v>
      </c>
      <c r="J18" s="82">
        <f t="shared" si="2"/>
        <v>158.13</v>
      </c>
      <c r="K18" s="32"/>
    </row>
    <row r="19" spans="1:11" ht="12.75" customHeight="1" x14ac:dyDescent="0.25">
      <c r="A19" s="31"/>
      <c r="B19" s="88"/>
      <c r="C19" s="77"/>
      <c r="D19" s="68">
        <v>652</v>
      </c>
      <c r="E19" s="69" t="s">
        <v>7</v>
      </c>
      <c r="F19" s="100">
        <f>$F$5</f>
        <v>1259.56</v>
      </c>
      <c r="G19" s="123"/>
      <c r="H19" s="73">
        <f>ROUND(F19*G17,2)</f>
        <v>1007.65</v>
      </c>
      <c r="I19" s="100">
        <f>$I$5</f>
        <v>415.38</v>
      </c>
      <c r="J19" s="82">
        <f t="shared" si="2"/>
        <v>1423.03</v>
      </c>
      <c r="K19" s="32"/>
    </row>
    <row r="20" spans="1:11" x14ac:dyDescent="0.25">
      <c r="A20" s="31"/>
      <c r="B20" s="91"/>
      <c r="C20" s="77"/>
      <c r="D20" s="68">
        <v>655</v>
      </c>
      <c r="E20" s="69" t="s">
        <v>8</v>
      </c>
      <c r="F20" s="100">
        <f>$F$6</f>
        <v>341.91</v>
      </c>
      <c r="G20" s="123"/>
      <c r="H20" s="73">
        <f>ROUND(F20*G17,2)</f>
        <v>273.52999999999997</v>
      </c>
      <c r="I20" s="100">
        <f>$I$6</f>
        <v>218.6</v>
      </c>
      <c r="J20" s="82">
        <f t="shared" si="2"/>
        <v>492.13</v>
      </c>
      <c r="K20" s="32"/>
    </row>
    <row r="21" spans="1:11" x14ac:dyDescent="0.25">
      <c r="A21" s="31"/>
      <c r="B21" s="92"/>
      <c r="C21" s="77"/>
      <c r="D21" s="68">
        <v>656</v>
      </c>
      <c r="E21" s="69" t="s">
        <v>9</v>
      </c>
      <c r="F21" s="100">
        <f>$F$7</f>
        <v>761.91</v>
      </c>
      <c r="G21" s="123"/>
      <c r="H21" s="74">
        <f>ROUND(F21*G17,2)</f>
        <v>609.53</v>
      </c>
      <c r="I21" s="100">
        <f>$I$7</f>
        <v>437.95</v>
      </c>
      <c r="J21" s="82">
        <f t="shared" si="2"/>
        <v>1047.48</v>
      </c>
      <c r="K21" s="32"/>
    </row>
    <row r="22" spans="1:11" x14ac:dyDescent="0.25">
      <c r="A22" s="31"/>
      <c r="B22" s="93"/>
      <c r="C22" s="94"/>
      <c r="D22" s="68" t="s">
        <v>363</v>
      </c>
      <c r="E22" s="69" t="s">
        <v>364</v>
      </c>
      <c r="F22" s="100">
        <f>$F$8</f>
        <v>52.48</v>
      </c>
      <c r="G22" s="124"/>
      <c r="H22" s="73">
        <f>ROUND(F22*G17,2)</f>
        <v>41.98</v>
      </c>
      <c r="I22" s="100">
        <f>$I$8</f>
        <v>17.309999999999999</v>
      </c>
      <c r="J22" s="82">
        <f t="shared" si="2"/>
        <v>59.289999999999992</v>
      </c>
      <c r="K22" s="32"/>
    </row>
    <row r="23" spans="1:11" ht="4.5" customHeight="1" x14ac:dyDescent="0.25">
      <c r="A23" s="31"/>
      <c r="B23" s="76"/>
      <c r="C23" s="76"/>
      <c r="D23" s="76"/>
      <c r="E23" s="76"/>
      <c r="F23" s="100"/>
      <c r="G23" s="76"/>
      <c r="H23" s="76"/>
      <c r="I23" s="76"/>
      <c r="J23" s="84"/>
      <c r="K23" s="32"/>
    </row>
    <row r="24" spans="1:11" ht="12.75" customHeight="1" x14ac:dyDescent="0.25">
      <c r="A24" s="31"/>
      <c r="B24" s="85" t="s">
        <v>136</v>
      </c>
      <c r="C24" s="86"/>
      <c r="D24" s="68">
        <v>651</v>
      </c>
      <c r="E24" s="69" t="s">
        <v>362</v>
      </c>
      <c r="F24" s="100">
        <f>$F$3</f>
        <v>152.55000000000001</v>
      </c>
      <c r="G24" s="127">
        <v>0.91559999999999997</v>
      </c>
      <c r="H24" s="73">
        <f>ROUND(F24*G24,2)</f>
        <v>139.66999999999999</v>
      </c>
      <c r="I24" s="100">
        <f>$I$3</f>
        <v>78.58</v>
      </c>
      <c r="J24" s="101">
        <f t="shared" ref="J24:J29" si="3">H24+I24</f>
        <v>218.25</v>
      </c>
      <c r="K24" s="32"/>
    </row>
    <row r="25" spans="1:11" x14ac:dyDescent="0.25">
      <c r="A25" s="31"/>
      <c r="B25" s="67" t="s">
        <v>98</v>
      </c>
      <c r="C25" s="83">
        <v>25</v>
      </c>
      <c r="D25" s="68">
        <v>651</v>
      </c>
      <c r="E25" s="69" t="s">
        <v>545</v>
      </c>
      <c r="F25" s="100">
        <f>$F$4</f>
        <v>120.24</v>
      </c>
      <c r="G25" s="127"/>
      <c r="H25" s="71">
        <f>ROUND(F25*G24,2)</f>
        <v>110.09</v>
      </c>
      <c r="I25" s="100">
        <f>$I$4</f>
        <v>61.94</v>
      </c>
      <c r="J25" s="82">
        <f t="shared" si="3"/>
        <v>172.03</v>
      </c>
      <c r="K25" s="32"/>
    </row>
    <row r="26" spans="1:11" x14ac:dyDescent="0.25">
      <c r="A26" s="31"/>
      <c r="B26" s="77" t="s">
        <v>101</v>
      </c>
      <c r="C26" s="83">
        <v>39</v>
      </c>
      <c r="D26" s="68">
        <v>652</v>
      </c>
      <c r="E26" s="69" t="s">
        <v>7</v>
      </c>
      <c r="F26" s="100">
        <f>$F$5</f>
        <v>1259.56</v>
      </c>
      <c r="G26" s="127"/>
      <c r="H26" s="73">
        <f>ROUND(F26*G24,2)</f>
        <v>1153.25</v>
      </c>
      <c r="I26" s="100">
        <f>$I$5</f>
        <v>415.38</v>
      </c>
      <c r="J26" s="82">
        <f t="shared" si="3"/>
        <v>1568.63</v>
      </c>
      <c r="K26" s="32"/>
    </row>
    <row r="27" spans="1:11" x14ac:dyDescent="0.25">
      <c r="A27" s="31"/>
      <c r="B27" s="77" t="s">
        <v>543</v>
      </c>
      <c r="C27" s="83">
        <v>50</v>
      </c>
      <c r="D27" s="68">
        <v>655</v>
      </c>
      <c r="E27" s="69" t="s">
        <v>8</v>
      </c>
      <c r="F27" s="100">
        <f>$F$6</f>
        <v>341.91</v>
      </c>
      <c r="G27" s="127"/>
      <c r="H27" s="73">
        <f>ROUND(F27*G24,2)</f>
        <v>313.05</v>
      </c>
      <c r="I27" s="100">
        <f>$I$6</f>
        <v>218.6</v>
      </c>
      <c r="J27" s="82">
        <f t="shared" si="3"/>
        <v>531.65</v>
      </c>
      <c r="K27" s="32"/>
    </row>
    <row r="28" spans="1:11" x14ac:dyDescent="0.25">
      <c r="A28" s="31"/>
      <c r="B28" s="77" t="s">
        <v>102</v>
      </c>
      <c r="C28" s="83">
        <v>61</v>
      </c>
      <c r="D28" s="68">
        <v>656</v>
      </c>
      <c r="E28" s="69" t="s">
        <v>9</v>
      </c>
      <c r="F28" s="100">
        <f>$F$7</f>
        <v>761.91</v>
      </c>
      <c r="G28" s="127"/>
      <c r="H28" s="74">
        <f>ROUND(F28*G24,2)</f>
        <v>697.6</v>
      </c>
      <c r="I28" s="100">
        <f>$I$7</f>
        <v>437.95</v>
      </c>
      <c r="J28" s="82">
        <f t="shared" si="3"/>
        <v>1135.55</v>
      </c>
      <c r="K28" s="32"/>
    </row>
    <row r="29" spans="1:11" x14ac:dyDescent="0.25">
      <c r="A29" s="31"/>
      <c r="B29" s="77" t="s">
        <v>99</v>
      </c>
      <c r="C29" s="83">
        <v>77</v>
      </c>
      <c r="D29" s="95" t="s">
        <v>363</v>
      </c>
      <c r="E29" s="96" t="s">
        <v>364</v>
      </c>
      <c r="F29" s="100">
        <f>$F$8</f>
        <v>52.48</v>
      </c>
      <c r="G29" s="127"/>
      <c r="H29" s="73">
        <f>ROUND(F29*G24,2)</f>
        <v>48.05</v>
      </c>
      <c r="I29" s="100">
        <f>$I$8</f>
        <v>17.309999999999999</v>
      </c>
      <c r="J29" s="82">
        <f t="shared" si="3"/>
        <v>65.36</v>
      </c>
      <c r="K29" s="32"/>
    </row>
    <row r="30" spans="1:11" x14ac:dyDescent="0.25">
      <c r="A30" s="31"/>
      <c r="B30" s="94" t="s">
        <v>100</v>
      </c>
      <c r="C30" s="103">
        <v>91</v>
      </c>
      <c r="D30" s="68"/>
      <c r="E30" s="97"/>
      <c r="F30" s="98"/>
      <c r="G30" s="127"/>
      <c r="H30" s="99"/>
      <c r="I30" s="100"/>
      <c r="J30" s="101"/>
      <c r="K30" s="32"/>
    </row>
    <row r="31" spans="1:11" ht="4.5" customHeight="1" x14ac:dyDescent="0.25">
      <c r="A31" s="31"/>
      <c r="B31" s="76"/>
      <c r="C31" s="76"/>
      <c r="D31" s="76"/>
      <c r="E31" s="76"/>
      <c r="F31" s="76"/>
      <c r="G31" s="76"/>
      <c r="H31" s="76"/>
      <c r="I31" s="76"/>
      <c r="J31" s="84"/>
      <c r="K31" s="32"/>
    </row>
    <row r="32" spans="1:11" x14ac:dyDescent="0.25">
      <c r="A32" s="31"/>
      <c r="B32" s="85" t="s">
        <v>141</v>
      </c>
      <c r="C32" s="86"/>
      <c r="D32" s="68">
        <v>651</v>
      </c>
      <c r="E32" s="69" t="s">
        <v>362</v>
      </c>
      <c r="F32" s="100">
        <f>$F$3</f>
        <v>152.55000000000001</v>
      </c>
      <c r="G32" s="122">
        <v>0.85319999999999996</v>
      </c>
      <c r="H32" s="73">
        <f>ROUND(F32*G32,2)</f>
        <v>130.16</v>
      </c>
      <c r="I32" s="100">
        <f>$I$3</f>
        <v>78.58</v>
      </c>
      <c r="J32" s="101">
        <f t="shared" ref="J32:J37" si="4">H32+I32</f>
        <v>208.74</v>
      </c>
      <c r="K32" s="32"/>
    </row>
    <row r="33" spans="1:11" x14ac:dyDescent="0.25">
      <c r="A33" s="31"/>
      <c r="B33" s="67" t="s">
        <v>103</v>
      </c>
      <c r="C33" s="83">
        <v>31</v>
      </c>
      <c r="D33" s="68">
        <v>651</v>
      </c>
      <c r="E33" s="69" t="s">
        <v>545</v>
      </c>
      <c r="F33" s="100">
        <f>$F$4</f>
        <v>120.24</v>
      </c>
      <c r="G33" s="123"/>
      <c r="H33" s="71">
        <f>ROUND(F33*G32,2)</f>
        <v>102.59</v>
      </c>
      <c r="I33" s="100">
        <f>$I$4</f>
        <v>61.94</v>
      </c>
      <c r="J33" s="82">
        <f t="shared" si="4"/>
        <v>164.53</v>
      </c>
      <c r="K33" s="32"/>
    </row>
    <row r="34" spans="1:11" x14ac:dyDescent="0.25">
      <c r="A34" s="31"/>
      <c r="B34" s="102"/>
      <c r="C34" s="83"/>
      <c r="D34" s="68">
        <v>652</v>
      </c>
      <c r="E34" s="69" t="s">
        <v>7</v>
      </c>
      <c r="F34" s="100">
        <f>$F$5</f>
        <v>1259.56</v>
      </c>
      <c r="G34" s="123"/>
      <c r="H34" s="73">
        <f>ROUND(F34*G32,2)</f>
        <v>1074.6600000000001</v>
      </c>
      <c r="I34" s="100">
        <f>$I$5</f>
        <v>415.38</v>
      </c>
      <c r="J34" s="82">
        <f t="shared" si="4"/>
        <v>1490.04</v>
      </c>
      <c r="K34" s="32"/>
    </row>
    <row r="35" spans="1:11" x14ac:dyDescent="0.25">
      <c r="A35" s="31"/>
      <c r="B35" s="67"/>
      <c r="C35" s="83"/>
      <c r="D35" s="68">
        <v>655</v>
      </c>
      <c r="E35" s="69" t="s">
        <v>8</v>
      </c>
      <c r="F35" s="100">
        <f>$F$6</f>
        <v>341.91</v>
      </c>
      <c r="G35" s="123"/>
      <c r="H35" s="73">
        <f>ROUND(F35*G32,2)</f>
        <v>291.72000000000003</v>
      </c>
      <c r="I35" s="100">
        <f>$I$6</f>
        <v>218.6</v>
      </c>
      <c r="J35" s="82">
        <f t="shared" si="4"/>
        <v>510.32000000000005</v>
      </c>
      <c r="K35" s="32"/>
    </row>
    <row r="36" spans="1:11" x14ac:dyDescent="0.25">
      <c r="A36" s="31"/>
      <c r="B36" s="67"/>
      <c r="C36" s="83"/>
      <c r="D36" s="68">
        <v>656</v>
      </c>
      <c r="E36" s="69" t="s">
        <v>9</v>
      </c>
      <c r="F36" s="100">
        <f>$F$7</f>
        <v>761.91</v>
      </c>
      <c r="G36" s="123"/>
      <c r="H36" s="74">
        <f>ROUND(F36*G32,2)</f>
        <v>650.05999999999995</v>
      </c>
      <c r="I36" s="100">
        <f>$I$7</f>
        <v>437.95</v>
      </c>
      <c r="J36" s="82">
        <f t="shared" si="4"/>
        <v>1088.01</v>
      </c>
      <c r="K36" s="32"/>
    </row>
    <row r="37" spans="1:11" x14ac:dyDescent="0.25">
      <c r="A37" s="31"/>
      <c r="B37" s="75"/>
      <c r="C37" s="103"/>
      <c r="D37" s="68" t="s">
        <v>363</v>
      </c>
      <c r="E37" s="69" t="s">
        <v>364</v>
      </c>
      <c r="F37" s="100">
        <f>$F$8</f>
        <v>52.48</v>
      </c>
      <c r="G37" s="124"/>
      <c r="H37" s="73">
        <f>ROUND(F37*G32,2)</f>
        <v>44.78</v>
      </c>
      <c r="I37" s="100">
        <f>$I$8</f>
        <v>17.309999999999999</v>
      </c>
      <c r="J37" s="82">
        <f t="shared" si="4"/>
        <v>62.09</v>
      </c>
      <c r="K37" s="32"/>
    </row>
    <row r="38" spans="1:11" ht="4.5" customHeight="1" x14ac:dyDescent="0.25">
      <c r="A38" s="31"/>
      <c r="B38" s="76"/>
      <c r="C38" s="76"/>
      <c r="D38" s="76"/>
      <c r="E38" s="76"/>
      <c r="F38" s="76"/>
      <c r="G38" s="76"/>
      <c r="H38" s="76"/>
      <c r="I38" s="76"/>
      <c r="J38" s="84"/>
      <c r="K38" s="32"/>
    </row>
    <row r="39" spans="1:11" x14ac:dyDescent="0.25">
      <c r="A39" s="31"/>
      <c r="B39" s="85" t="s">
        <v>137</v>
      </c>
      <c r="C39" s="86"/>
      <c r="D39" s="68">
        <v>651</v>
      </c>
      <c r="E39" s="69" t="s">
        <v>362</v>
      </c>
      <c r="F39" s="100">
        <f>$F$3</f>
        <v>152.55000000000001</v>
      </c>
      <c r="G39" s="122">
        <v>0.87570000000000003</v>
      </c>
      <c r="H39" s="73">
        <f>ROUND(F39*G39,2)</f>
        <v>133.59</v>
      </c>
      <c r="I39" s="100">
        <f>$I$3</f>
        <v>78.58</v>
      </c>
      <c r="J39" s="101">
        <f t="shared" ref="J39:J44" si="5">H39+I39</f>
        <v>212.17000000000002</v>
      </c>
      <c r="K39" s="32"/>
    </row>
    <row r="40" spans="1:11" x14ac:dyDescent="0.25">
      <c r="A40" s="31"/>
      <c r="B40" s="67" t="s">
        <v>104</v>
      </c>
      <c r="C40" s="83">
        <v>52</v>
      </c>
      <c r="D40" s="68">
        <v>651</v>
      </c>
      <c r="E40" s="69" t="s">
        <v>545</v>
      </c>
      <c r="F40" s="100">
        <f>$F$4</f>
        <v>120.24</v>
      </c>
      <c r="G40" s="123"/>
      <c r="H40" s="71">
        <f>ROUND(F40*G39,2)</f>
        <v>105.29</v>
      </c>
      <c r="I40" s="100">
        <f>$I$4</f>
        <v>61.94</v>
      </c>
      <c r="J40" s="82">
        <f t="shared" si="5"/>
        <v>167.23000000000002</v>
      </c>
      <c r="K40" s="32"/>
    </row>
    <row r="41" spans="1:11" x14ac:dyDescent="0.25">
      <c r="A41" s="31"/>
      <c r="B41" s="67" t="s">
        <v>93</v>
      </c>
      <c r="C41" s="83">
        <v>92</v>
      </c>
      <c r="D41" s="68">
        <v>652</v>
      </c>
      <c r="E41" s="69" t="s">
        <v>7</v>
      </c>
      <c r="F41" s="100">
        <f>$F$5</f>
        <v>1259.56</v>
      </c>
      <c r="G41" s="123"/>
      <c r="H41" s="73">
        <f>ROUND(F41*G39,2)</f>
        <v>1103</v>
      </c>
      <c r="I41" s="100">
        <f>$I$5</f>
        <v>415.38</v>
      </c>
      <c r="J41" s="82">
        <f t="shared" si="5"/>
        <v>1518.38</v>
      </c>
      <c r="K41" s="32"/>
    </row>
    <row r="42" spans="1:11" x14ac:dyDescent="0.25">
      <c r="A42" s="31"/>
      <c r="B42" s="67"/>
      <c r="C42" s="83"/>
      <c r="D42" s="68">
        <v>655</v>
      </c>
      <c r="E42" s="69" t="s">
        <v>8</v>
      </c>
      <c r="F42" s="100">
        <f>$F$6</f>
        <v>341.91</v>
      </c>
      <c r="G42" s="123"/>
      <c r="H42" s="73">
        <f>ROUND(F42*G39,2)</f>
        <v>299.41000000000003</v>
      </c>
      <c r="I42" s="100">
        <f>$I$6</f>
        <v>218.6</v>
      </c>
      <c r="J42" s="82">
        <f t="shared" si="5"/>
        <v>518.01</v>
      </c>
      <c r="K42" s="32"/>
    </row>
    <row r="43" spans="1:11" x14ac:dyDescent="0.25">
      <c r="A43" s="31"/>
      <c r="B43" s="67"/>
      <c r="C43" s="83"/>
      <c r="D43" s="68">
        <v>656</v>
      </c>
      <c r="E43" s="69" t="s">
        <v>9</v>
      </c>
      <c r="F43" s="100">
        <f>$F$7</f>
        <v>761.91</v>
      </c>
      <c r="G43" s="123"/>
      <c r="H43" s="74">
        <f>ROUND(F43*G39,2)</f>
        <v>667.2</v>
      </c>
      <c r="I43" s="100">
        <f>$I$7</f>
        <v>437.95</v>
      </c>
      <c r="J43" s="82">
        <f t="shared" si="5"/>
        <v>1105.1500000000001</v>
      </c>
      <c r="K43" s="32"/>
    </row>
    <row r="44" spans="1:11" x14ac:dyDescent="0.25">
      <c r="A44" s="31"/>
      <c r="B44" s="75"/>
      <c r="C44" s="103"/>
      <c r="D44" s="68" t="s">
        <v>363</v>
      </c>
      <c r="E44" s="69" t="s">
        <v>364</v>
      </c>
      <c r="F44" s="100">
        <f>$F$8</f>
        <v>52.48</v>
      </c>
      <c r="G44" s="124"/>
      <c r="H44" s="73">
        <f>ROUND(F44*G39,2)</f>
        <v>45.96</v>
      </c>
      <c r="I44" s="100">
        <f>$I$8</f>
        <v>17.309999999999999</v>
      </c>
      <c r="J44" s="82">
        <f t="shared" si="5"/>
        <v>63.269999999999996</v>
      </c>
      <c r="K44" s="32"/>
    </row>
    <row r="45" spans="1:11" ht="4.5" customHeight="1" x14ac:dyDescent="0.25">
      <c r="A45" s="31"/>
      <c r="B45" s="76"/>
      <c r="C45" s="76"/>
      <c r="D45" s="76"/>
      <c r="E45" s="76"/>
      <c r="F45" s="76"/>
      <c r="G45" s="76"/>
      <c r="H45" s="76"/>
      <c r="I45" s="76"/>
      <c r="J45" s="84"/>
      <c r="K45" s="32"/>
    </row>
    <row r="46" spans="1:11" x14ac:dyDescent="0.25">
      <c r="A46" s="31"/>
      <c r="B46" s="85" t="s">
        <v>138</v>
      </c>
      <c r="C46" s="86"/>
      <c r="D46" s="68">
        <v>651</v>
      </c>
      <c r="E46" s="69" t="s">
        <v>362</v>
      </c>
      <c r="F46" s="100">
        <f>$F$3</f>
        <v>152.55000000000001</v>
      </c>
      <c r="G46" s="122">
        <v>1.0402</v>
      </c>
      <c r="H46" s="73">
        <f>ROUND(F46*G46,2)</f>
        <v>158.68</v>
      </c>
      <c r="I46" s="100">
        <f>$I$3</f>
        <v>78.58</v>
      </c>
      <c r="J46" s="101">
        <f t="shared" ref="J46:J51" si="6">H46+I46</f>
        <v>237.26</v>
      </c>
      <c r="K46" s="32"/>
    </row>
    <row r="47" spans="1:11" x14ac:dyDescent="0.25">
      <c r="A47" s="31"/>
      <c r="B47" s="77" t="s">
        <v>106</v>
      </c>
      <c r="C47" s="83">
        <v>43</v>
      </c>
      <c r="D47" s="68">
        <v>651</v>
      </c>
      <c r="E47" s="69" t="s">
        <v>545</v>
      </c>
      <c r="F47" s="100">
        <f>$F$4</f>
        <v>120.24</v>
      </c>
      <c r="G47" s="123"/>
      <c r="H47" s="71">
        <f>ROUND(F47*G46,2)</f>
        <v>125.07</v>
      </c>
      <c r="I47" s="100">
        <f>$I$4</f>
        <v>61.94</v>
      </c>
      <c r="J47" s="82">
        <f t="shared" si="6"/>
        <v>187.01</v>
      </c>
      <c r="K47" s="32"/>
    </row>
    <row r="48" spans="1:11" x14ac:dyDescent="0.25">
      <c r="A48" s="31"/>
      <c r="B48" s="77" t="s">
        <v>107</v>
      </c>
      <c r="C48" s="83">
        <v>65</v>
      </c>
      <c r="D48" s="68">
        <v>652</v>
      </c>
      <c r="E48" s="69" t="s">
        <v>7</v>
      </c>
      <c r="F48" s="100">
        <f>$F$5</f>
        <v>1259.56</v>
      </c>
      <c r="G48" s="123"/>
      <c r="H48" s="73">
        <f>ROUND(F48*G46,2)</f>
        <v>1310.19</v>
      </c>
      <c r="I48" s="100">
        <f>$I$5</f>
        <v>415.38</v>
      </c>
      <c r="J48" s="82">
        <f t="shared" si="6"/>
        <v>1725.5700000000002</v>
      </c>
      <c r="K48" s="32"/>
    </row>
    <row r="49" spans="1:11" x14ac:dyDescent="0.25">
      <c r="A49" s="31"/>
      <c r="B49" s="77" t="s">
        <v>105</v>
      </c>
      <c r="C49" s="83">
        <v>78</v>
      </c>
      <c r="D49" s="68">
        <v>655</v>
      </c>
      <c r="E49" s="69" t="s">
        <v>8</v>
      </c>
      <c r="F49" s="100">
        <f>$F$6</f>
        <v>341.91</v>
      </c>
      <c r="G49" s="123"/>
      <c r="H49" s="73">
        <f>ROUND(F49*G46,2)</f>
        <v>355.65</v>
      </c>
      <c r="I49" s="100">
        <f>$I$6</f>
        <v>218.6</v>
      </c>
      <c r="J49" s="82">
        <f t="shared" si="6"/>
        <v>574.25</v>
      </c>
      <c r="K49" s="32"/>
    </row>
    <row r="50" spans="1:11" x14ac:dyDescent="0.25">
      <c r="A50" s="31"/>
      <c r="B50" s="77"/>
      <c r="C50" s="83"/>
      <c r="D50" s="68">
        <v>656</v>
      </c>
      <c r="E50" s="69" t="s">
        <v>9</v>
      </c>
      <c r="F50" s="100">
        <f>$F$7</f>
        <v>761.91</v>
      </c>
      <c r="G50" s="123"/>
      <c r="H50" s="74">
        <f>ROUND(F50*G46,2)</f>
        <v>792.54</v>
      </c>
      <c r="I50" s="100">
        <f>$I$7</f>
        <v>437.95</v>
      </c>
      <c r="J50" s="82">
        <f t="shared" si="6"/>
        <v>1230.49</v>
      </c>
      <c r="K50" s="32"/>
    </row>
    <row r="51" spans="1:11" x14ac:dyDescent="0.25">
      <c r="A51" s="31"/>
      <c r="B51" s="94"/>
      <c r="C51" s="103"/>
      <c r="D51" s="68" t="s">
        <v>363</v>
      </c>
      <c r="E51" s="69" t="s">
        <v>364</v>
      </c>
      <c r="F51" s="100">
        <f>$F$8</f>
        <v>52.48</v>
      </c>
      <c r="G51" s="124"/>
      <c r="H51" s="73">
        <f>ROUND(F51*G46,2)</f>
        <v>54.59</v>
      </c>
      <c r="I51" s="100">
        <f>$I$8</f>
        <v>17.309999999999999</v>
      </c>
      <c r="J51" s="82">
        <f t="shared" si="6"/>
        <v>71.900000000000006</v>
      </c>
      <c r="K51" s="32"/>
    </row>
    <row r="52" spans="1:11" ht="4.5" customHeight="1" x14ac:dyDescent="0.25">
      <c r="A52" s="31"/>
      <c r="B52" s="76"/>
      <c r="C52" s="76"/>
      <c r="D52" s="76"/>
      <c r="E52" s="76"/>
      <c r="F52" s="76"/>
      <c r="G52" s="76"/>
      <c r="H52" s="76"/>
      <c r="I52" s="76"/>
      <c r="J52" s="84"/>
      <c r="K52" s="32"/>
    </row>
    <row r="53" spans="1:11" x14ac:dyDescent="0.25">
      <c r="A53" s="31"/>
      <c r="B53" s="104" t="s">
        <v>142</v>
      </c>
      <c r="C53" s="86"/>
      <c r="D53" s="68">
        <v>651</v>
      </c>
      <c r="E53" s="69" t="s">
        <v>362</v>
      </c>
      <c r="F53" s="100">
        <f>$F$3</f>
        <v>152.55000000000001</v>
      </c>
      <c r="G53" s="122">
        <v>0.86570000000000003</v>
      </c>
      <c r="H53" s="73">
        <f>ROUND(F53*G53,2)</f>
        <v>132.06</v>
      </c>
      <c r="I53" s="100">
        <f>$I$3</f>
        <v>78.58</v>
      </c>
      <c r="J53" s="101">
        <f t="shared" ref="J53:J58" si="7">H53+I53</f>
        <v>210.64</v>
      </c>
      <c r="K53" s="32"/>
    </row>
    <row r="54" spans="1:11" x14ac:dyDescent="0.25">
      <c r="A54" s="31"/>
      <c r="B54" s="67"/>
      <c r="C54" s="83"/>
      <c r="D54" s="68">
        <v>651</v>
      </c>
      <c r="E54" s="69" t="s">
        <v>545</v>
      </c>
      <c r="F54" s="100">
        <f>$F$4</f>
        <v>120.24</v>
      </c>
      <c r="G54" s="123"/>
      <c r="H54" s="71">
        <f>ROUND(F54*G53,2)</f>
        <v>104.09</v>
      </c>
      <c r="I54" s="100">
        <f>$I$4</f>
        <v>61.94</v>
      </c>
      <c r="J54" s="82">
        <f t="shared" si="7"/>
        <v>166.03</v>
      </c>
      <c r="K54" s="32"/>
    </row>
    <row r="55" spans="1:11" x14ac:dyDescent="0.25">
      <c r="A55" s="31"/>
      <c r="B55" s="67" t="s">
        <v>108</v>
      </c>
      <c r="C55" s="83">
        <v>97</v>
      </c>
      <c r="D55" s="68">
        <v>652</v>
      </c>
      <c r="E55" s="69" t="s">
        <v>7</v>
      </c>
      <c r="F55" s="100">
        <f>$F$5</f>
        <v>1259.56</v>
      </c>
      <c r="G55" s="123"/>
      <c r="H55" s="73">
        <f>ROUND(F55*G53,2)</f>
        <v>1090.4000000000001</v>
      </c>
      <c r="I55" s="100">
        <f>$I$5</f>
        <v>415.38</v>
      </c>
      <c r="J55" s="82">
        <f t="shared" si="7"/>
        <v>1505.7800000000002</v>
      </c>
      <c r="K55" s="32"/>
    </row>
    <row r="56" spans="1:11" x14ac:dyDescent="0.25">
      <c r="A56" s="31"/>
      <c r="B56" s="67"/>
      <c r="C56" s="83"/>
      <c r="D56" s="68">
        <v>655</v>
      </c>
      <c r="E56" s="69" t="s">
        <v>8</v>
      </c>
      <c r="F56" s="100">
        <f>$F$6</f>
        <v>341.91</v>
      </c>
      <c r="G56" s="123"/>
      <c r="H56" s="73">
        <f>ROUND(F56*G53,2)</f>
        <v>295.99</v>
      </c>
      <c r="I56" s="100">
        <f>$I$6</f>
        <v>218.6</v>
      </c>
      <c r="J56" s="82">
        <f t="shared" si="7"/>
        <v>514.59</v>
      </c>
      <c r="K56" s="32"/>
    </row>
    <row r="57" spans="1:11" x14ac:dyDescent="0.25">
      <c r="A57" s="31"/>
      <c r="B57" s="67"/>
      <c r="C57" s="83"/>
      <c r="D57" s="68">
        <v>656</v>
      </c>
      <c r="E57" s="69" t="s">
        <v>9</v>
      </c>
      <c r="F57" s="100">
        <f>$F$7</f>
        <v>761.91</v>
      </c>
      <c r="G57" s="123"/>
      <c r="H57" s="74">
        <f>ROUND(F57*G53,2)</f>
        <v>659.59</v>
      </c>
      <c r="I57" s="100">
        <f>$I$7</f>
        <v>437.95</v>
      </c>
      <c r="J57" s="82">
        <f t="shared" si="7"/>
        <v>1097.54</v>
      </c>
      <c r="K57" s="32"/>
    </row>
    <row r="58" spans="1:11" x14ac:dyDescent="0.25">
      <c r="A58" s="31"/>
      <c r="B58" s="75"/>
      <c r="C58" s="103"/>
      <c r="D58" s="68" t="s">
        <v>363</v>
      </c>
      <c r="E58" s="69" t="s">
        <v>364</v>
      </c>
      <c r="F58" s="100">
        <f>$F$8</f>
        <v>52.48</v>
      </c>
      <c r="G58" s="124"/>
      <c r="H58" s="73">
        <f>ROUND(F58*G53,2)</f>
        <v>45.43</v>
      </c>
      <c r="I58" s="100">
        <f>$I$8</f>
        <v>17.309999999999999</v>
      </c>
      <c r="J58" s="82">
        <f t="shared" si="7"/>
        <v>62.739999999999995</v>
      </c>
      <c r="K58" s="32"/>
    </row>
    <row r="59" spans="1:11" ht="4.5" customHeight="1" thickBot="1" x14ac:dyDescent="0.3">
      <c r="A59" s="33"/>
      <c r="B59" s="76"/>
      <c r="C59" s="76"/>
      <c r="D59" s="76"/>
      <c r="E59" s="76"/>
      <c r="F59" s="76"/>
      <c r="G59" s="76"/>
      <c r="H59" s="76"/>
      <c r="I59" s="76"/>
      <c r="J59" s="84"/>
      <c r="K59" s="34"/>
    </row>
    <row r="60" spans="1:11" x14ac:dyDescent="0.25">
      <c r="A60" s="35"/>
      <c r="B60" s="104" t="s">
        <v>139</v>
      </c>
      <c r="C60" s="86"/>
      <c r="D60" s="68">
        <v>651</v>
      </c>
      <c r="E60" s="69" t="s">
        <v>362</v>
      </c>
      <c r="F60" s="100">
        <f>$F$3</f>
        <v>152.55000000000001</v>
      </c>
      <c r="G60" s="122">
        <v>0.80800000000000005</v>
      </c>
      <c r="H60" s="73">
        <f>ROUND(F60*G60,2)</f>
        <v>123.26</v>
      </c>
      <c r="I60" s="100">
        <f>$I$3</f>
        <v>78.58</v>
      </c>
      <c r="J60" s="101">
        <f t="shared" ref="J60:J65" si="8">H60+I60</f>
        <v>201.84</v>
      </c>
      <c r="K60" s="36"/>
    </row>
    <row r="61" spans="1:11" x14ac:dyDescent="0.25">
      <c r="A61" s="35"/>
      <c r="B61" s="67" t="s">
        <v>546</v>
      </c>
      <c r="C61" s="83">
        <v>7</v>
      </c>
      <c r="D61" s="68">
        <v>651</v>
      </c>
      <c r="E61" s="69" t="s">
        <v>545</v>
      </c>
      <c r="F61" s="100">
        <f>$F$4</f>
        <v>120.24</v>
      </c>
      <c r="G61" s="123"/>
      <c r="H61" s="71">
        <f>ROUND(F61*G60,2)</f>
        <v>97.15</v>
      </c>
      <c r="I61" s="100">
        <f>$I$4</f>
        <v>61.94</v>
      </c>
      <c r="J61" s="82">
        <f t="shared" si="8"/>
        <v>159.09</v>
      </c>
      <c r="K61" s="36"/>
    </row>
    <row r="62" spans="1:11" x14ac:dyDescent="0.25">
      <c r="A62" s="35"/>
      <c r="B62" s="67" t="s">
        <v>109</v>
      </c>
      <c r="C62" s="83">
        <v>9</v>
      </c>
      <c r="D62" s="68">
        <v>652</v>
      </c>
      <c r="E62" s="69" t="s">
        <v>7</v>
      </c>
      <c r="F62" s="100">
        <f>$F$5</f>
        <v>1259.56</v>
      </c>
      <c r="G62" s="123"/>
      <c r="H62" s="73">
        <f>ROUND(F62*G60,2)</f>
        <v>1017.72</v>
      </c>
      <c r="I62" s="100">
        <f>$I$5</f>
        <v>415.38</v>
      </c>
      <c r="J62" s="82">
        <f t="shared" si="8"/>
        <v>1433.1</v>
      </c>
      <c r="K62" s="36"/>
    </row>
    <row r="63" spans="1:11" x14ac:dyDescent="0.25">
      <c r="A63" s="35"/>
      <c r="B63" s="67" t="s">
        <v>110</v>
      </c>
      <c r="C63" s="83">
        <v>38</v>
      </c>
      <c r="D63" s="68">
        <v>655</v>
      </c>
      <c r="E63" s="69" t="s">
        <v>8</v>
      </c>
      <c r="F63" s="100">
        <f>$F$6</f>
        <v>341.91</v>
      </c>
      <c r="G63" s="123"/>
      <c r="H63" s="73">
        <f>ROUND(F63*G60,2)</f>
        <v>276.26</v>
      </c>
      <c r="I63" s="100">
        <f>$I$6</f>
        <v>218.6</v>
      </c>
      <c r="J63" s="82">
        <f t="shared" si="8"/>
        <v>494.86</v>
      </c>
      <c r="K63" s="36"/>
    </row>
    <row r="64" spans="1:11" x14ac:dyDescent="0.25">
      <c r="A64" s="35"/>
      <c r="B64" s="67"/>
      <c r="C64" s="83"/>
      <c r="D64" s="68">
        <v>656</v>
      </c>
      <c r="E64" s="69" t="s">
        <v>9</v>
      </c>
      <c r="F64" s="100">
        <f>$F$7</f>
        <v>761.91</v>
      </c>
      <c r="G64" s="123"/>
      <c r="H64" s="74">
        <f>ROUND(F64*G60,2)</f>
        <v>615.62</v>
      </c>
      <c r="I64" s="100">
        <f>$I$7</f>
        <v>437.95</v>
      </c>
      <c r="J64" s="82">
        <f t="shared" si="8"/>
        <v>1053.57</v>
      </c>
      <c r="K64" s="36"/>
    </row>
    <row r="65" spans="1:11" x14ac:dyDescent="0.25">
      <c r="A65" s="35"/>
      <c r="B65" s="67"/>
      <c r="C65" s="83"/>
      <c r="D65" s="68" t="s">
        <v>363</v>
      </c>
      <c r="E65" s="69" t="s">
        <v>364</v>
      </c>
      <c r="F65" s="100">
        <f>$F$8</f>
        <v>52.48</v>
      </c>
      <c r="G65" s="124"/>
      <c r="H65" s="73">
        <f>ROUND(F65*G60,2)</f>
        <v>42.4</v>
      </c>
      <c r="I65" s="100">
        <f>$I$8</f>
        <v>17.309999999999999</v>
      </c>
      <c r="J65" s="82">
        <f t="shared" si="8"/>
        <v>59.709999999999994</v>
      </c>
      <c r="K65" s="36"/>
    </row>
    <row r="66" spans="1:11" ht="3.75" customHeight="1" x14ac:dyDescent="0.25">
      <c r="A66" s="35"/>
      <c r="B66" s="76"/>
      <c r="C66" s="76"/>
      <c r="D66" s="76"/>
      <c r="E66" s="76"/>
      <c r="F66" s="76"/>
      <c r="G66" s="76"/>
      <c r="H66" s="76"/>
      <c r="I66" s="76"/>
      <c r="J66" s="84"/>
      <c r="K66" s="36"/>
    </row>
    <row r="67" spans="1:11" x14ac:dyDescent="0.25">
      <c r="A67" s="35"/>
      <c r="B67" s="104" t="s">
        <v>21</v>
      </c>
      <c r="C67" s="86" t="s">
        <v>112</v>
      </c>
      <c r="D67" s="68">
        <v>651</v>
      </c>
      <c r="E67" s="69" t="s">
        <v>362</v>
      </c>
      <c r="F67" s="100">
        <f>$F$3</f>
        <v>152.55000000000001</v>
      </c>
      <c r="G67" s="122">
        <v>0.8</v>
      </c>
      <c r="H67" s="73">
        <f>ROUND(F67*G67,2)</f>
        <v>122.04</v>
      </c>
      <c r="I67" s="100">
        <f>$I$3</f>
        <v>78.58</v>
      </c>
      <c r="J67" s="101">
        <f t="shared" ref="J67:J72" si="9">H67+I67</f>
        <v>200.62</v>
      </c>
      <c r="K67" s="36"/>
    </row>
    <row r="68" spans="1:11" x14ac:dyDescent="0.25">
      <c r="A68" s="35"/>
      <c r="B68" s="67"/>
      <c r="C68" s="83"/>
      <c r="D68" s="68">
        <v>651</v>
      </c>
      <c r="E68" s="69" t="s">
        <v>545</v>
      </c>
      <c r="F68" s="100">
        <f>$F$4</f>
        <v>120.24</v>
      </c>
      <c r="G68" s="123"/>
      <c r="H68" s="71">
        <f>ROUND(F68*G67,2)</f>
        <v>96.19</v>
      </c>
      <c r="I68" s="100">
        <f>$I$4</f>
        <v>61.94</v>
      </c>
      <c r="J68" s="82">
        <f t="shared" si="9"/>
        <v>158.13</v>
      </c>
      <c r="K68" s="36"/>
    </row>
    <row r="69" spans="1:11" x14ac:dyDescent="0.25">
      <c r="A69" s="35"/>
      <c r="B69" s="67"/>
      <c r="C69" s="83"/>
      <c r="D69" s="68">
        <v>652</v>
      </c>
      <c r="E69" s="69" t="s">
        <v>7</v>
      </c>
      <c r="F69" s="100">
        <f>$F$5</f>
        <v>1259.56</v>
      </c>
      <c r="G69" s="123"/>
      <c r="H69" s="73">
        <f>ROUND(F69*G67,2)</f>
        <v>1007.65</v>
      </c>
      <c r="I69" s="100">
        <f>$I$5</f>
        <v>415.38</v>
      </c>
      <c r="J69" s="82">
        <f t="shared" si="9"/>
        <v>1423.03</v>
      </c>
      <c r="K69" s="36"/>
    </row>
    <row r="70" spans="1:11" x14ac:dyDescent="0.25">
      <c r="A70" s="35"/>
      <c r="B70" s="67"/>
      <c r="C70" s="83"/>
      <c r="D70" s="68">
        <v>655</v>
      </c>
      <c r="E70" s="69" t="s">
        <v>8</v>
      </c>
      <c r="F70" s="100">
        <f>$F$6</f>
        <v>341.91</v>
      </c>
      <c r="G70" s="123"/>
      <c r="H70" s="73">
        <f>ROUND(F70*G67,2)</f>
        <v>273.52999999999997</v>
      </c>
      <c r="I70" s="100">
        <f>$I$6</f>
        <v>218.6</v>
      </c>
      <c r="J70" s="82">
        <f t="shared" si="9"/>
        <v>492.13</v>
      </c>
      <c r="K70" s="36"/>
    </row>
    <row r="71" spans="1:11" x14ac:dyDescent="0.25">
      <c r="A71" s="35"/>
      <c r="B71" s="67"/>
      <c r="C71" s="83"/>
      <c r="D71" s="68">
        <v>656</v>
      </c>
      <c r="E71" s="69" t="s">
        <v>9</v>
      </c>
      <c r="F71" s="100">
        <f>$F$7</f>
        <v>761.91</v>
      </c>
      <c r="G71" s="123"/>
      <c r="H71" s="74">
        <f>ROUND(F71*G67,2)</f>
        <v>609.53</v>
      </c>
      <c r="I71" s="100">
        <f>$I$7</f>
        <v>437.95</v>
      </c>
      <c r="J71" s="82">
        <f t="shared" si="9"/>
        <v>1047.48</v>
      </c>
      <c r="K71" s="36"/>
    </row>
    <row r="72" spans="1:11" x14ac:dyDescent="0.25">
      <c r="A72" s="35"/>
      <c r="B72" s="75"/>
      <c r="C72" s="103"/>
      <c r="D72" s="68" t="s">
        <v>363</v>
      </c>
      <c r="E72" s="69" t="s">
        <v>364</v>
      </c>
      <c r="F72" s="100">
        <f>$F$8</f>
        <v>52.48</v>
      </c>
      <c r="G72" s="124"/>
      <c r="H72" s="73">
        <f>ROUND(F72*G67,2)</f>
        <v>41.98</v>
      </c>
      <c r="I72" s="100">
        <f>$I$8</f>
        <v>17.309999999999999</v>
      </c>
      <c r="J72" s="82">
        <f t="shared" si="9"/>
        <v>59.289999999999992</v>
      </c>
      <c r="K72" s="36"/>
    </row>
    <row r="73" spans="1:11" x14ac:dyDescent="0.25">
      <c r="A73" s="43"/>
      <c r="B73" s="59"/>
      <c r="C73" s="59"/>
      <c r="D73" s="59"/>
      <c r="E73" s="59"/>
      <c r="F73" s="59"/>
      <c r="G73" s="59"/>
      <c r="H73" s="59"/>
      <c r="I73" s="59"/>
      <c r="J73" s="15"/>
      <c r="K73" s="44"/>
    </row>
    <row r="74" spans="1:11" ht="12.75" customHeight="1" x14ac:dyDescent="0.25">
      <c r="B74" s="60"/>
      <c r="C74" s="61"/>
      <c r="D74" s="1"/>
      <c r="E74" s="62"/>
      <c r="F74" s="63"/>
      <c r="G74" s="64"/>
      <c r="I74" s="63"/>
      <c r="J74" s="65"/>
    </row>
    <row r="75" spans="1:11" ht="12.75" customHeight="1" x14ac:dyDescent="0.25">
      <c r="B75" s="17" t="s">
        <v>614</v>
      </c>
      <c r="C75" s="61"/>
      <c r="D75" s="66"/>
      <c r="E75" s="62"/>
      <c r="F75" s="63"/>
      <c r="G75" s="64"/>
      <c r="I75" s="63"/>
      <c r="J75" s="65"/>
    </row>
    <row r="76" spans="1:11" ht="12.75" customHeight="1" x14ac:dyDescent="0.25">
      <c r="B76" t="s">
        <v>547</v>
      </c>
      <c r="C76" s="61"/>
      <c r="D76" s="1"/>
      <c r="E76" s="62"/>
      <c r="F76" s="63"/>
      <c r="G76" s="64"/>
      <c r="I76" s="63"/>
      <c r="J76" s="65"/>
    </row>
    <row r="77" spans="1:11" ht="12.75" customHeight="1" x14ac:dyDescent="0.25">
      <c r="B77" s="17" t="s">
        <v>613</v>
      </c>
      <c r="C77" s="61"/>
      <c r="D77" s="1"/>
      <c r="E77" s="62"/>
      <c r="F77" s="63"/>
      <c r="G77" s="64"/>
      <c r="I77" s="63"/>
      <c r="J77" s="65"/>
    </row>
    <row r="78" spans="1:11" ht="12.75" customHeight="1" x14ac:dyDescent="0.25">
      <c r="C78" s="61"/>
      <c r="D78" s="1"/>
      <c r="E78" s="62"/>
      <c r="F78" s="63"/>
      <c r="G78" s="64"/>
      <c r="I78" s="63"/>
      <c r="J78" s="65"/>
    </row>
    <row r="79" spans="1:11" ht="12.75" customHeight="1" x14ac:dyDescent="0.25">
      <c r="B79" s="17"/>
      <c r="C79" s="61"/>
      <c r="D79" s="1"/>
      <c r="E79" s="62"/>
      <c r="F79" s="63"/>
      <c r="G79" s="64"/>
      <c r="I79" s="63"/>
      <c r="J79" s="65"/>
    </row>
  </sheetData>
  <mergeCells count="11">
    <mergeCell ref="J2:K2"/>
    <mergeCell ref="G17:G22"/>
    <mergeCell ref="G10:G15"/>
    <mergeCell ref="G3:G8"/>
    <mergeCell ref="G24:G30"/>
    <mergeCell ref="G67:G72"/>
    <mergeCell ref="G32:G37"/>
    <mergeCell ref="G39:G44"/>
    <mergeCell ref="G46:G51"/>
    <mergeCell ref="G60:G65"/>
    <mergeCell ref="G53:G58"/>
  </mergeCells>
  <phoneticPr fontId="0" type="noConversion"/>
  <printOptions horizontalCentered="1"/>
  <pageMargins left="0.25" right="0.17" top="1.5" bottom="0.75" header="0.5" footer="0.5"/>
  <pageSetup scale="98" fitToHeight="0" orientation="portrait" r:id="rId1"/>
  <headerFooter alignWithMargins="0">
    <oddHeader>&amp;C&amp;"Arial,Bold"&amp;12Calculation of Hospice Rates
FY: 10/1/23 - 9/30/24
CMS National Data</oddHeader>
    <oddFooter>Page &amp;P of &amp;N</oddFooter>
  </headerFooter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tabSelected="1" topLeftCell="A14" zoomScale="150" zoomScaleNormal="150" workbookViewId="0">
      <selection activeCell="B20" sqref="B20"/>
    </sheetView>
  </sheetViews>
  <sheetFormatPr defaultRowHeight="13.2" x14ac:dyDescent="0.25"/>
  <cols>
    <col min="1" max="1" width="0.88671875" customWidth="1"/>
    <col min="2" max="2" width="25.33203125" customWidth="1"/>
    <col min="3" max="3" width="6" bestFit="1" customWidth="1"/>
    <col min="4" max="4" width="5.6640625" bestFit="1" customWidth="1"/>
    <col min="5" max="5" width="21.6640625" bestFit="1" customWidth="1"/>
    <col min="6" max="6" width="9.44140625" bestFit="1" customWidth="1"/>
    <col min="7" max="7" width="8.6640625" style="1" bestFit="1" customWidth="1"/>
    <col min="8" max="8" width="10" style="13" bestFit="1" customWidth="1"/>
    <col min="9" max="9" width="11.88671875" bestFit="1" customWidth="1"/>
    <col min="10" max="10" width="9.109375" style="2" bestFit="1" customWidth="1"/>
    <col min="11" max="11" width="0.88671875" customWidth="1"/>
  </cols>
  <sheetData>
    <row r="1" spans="1:11" ht="12.75" customHeight="1" x14ac:dyDescent="0.25">
      <c r="A1" s="22"/>
      <c r="B1" s="23" t="s">
        <v>89</v>
      </c>
      <c r="C1" s="24"/>
      <c r="D1" s="24"/>
      <c r="E1" s="24"/>
      <c r="F1" s="24"/>
      <c r="G1" s="24"/>
      <c r="H1" s="27"/>
      <c r="I1" s="24"/>
      <c r="J1" s="28"/>
      <c r="K1" s="29"/>
    </row>
    <row r="2" spans="1:11" ht="39.75" customHeight="1" x14ac:dyDescent="0.25">
      <c r="A2" s="19"/>
      <c r="B2" s="20" t="s">
        <v>15</v>
      </c>
      <c r="C2" s="20" t="s">
        <v>20</v>
      </c>
      <c r="D2" s="20" t="s">
        <v>16</v>
      </c>
      <c r="E2" s="41" t="s">
        <v>0</v>
      </c>
      <c r="F2" s="20" t="s">
        <v>23</v>
      </c>
      <c r="G2" s="37" t="s">
        <v>24</v>
      </c>
      <c r="H2" s="21" t="s">
        <v>17</v>
      </c>
      <c r="I2" s="20" t="s">
        <v>202</v>
      </c>
      <c r="J2" s="128" t="s">
        <v>18</v>
      </c>
      <c r="K2" s="129"/>
    </row>
    <row r="3" spans="1:11" ht="12.75" customHeight="1" x14ac:dyDescent="0.25">
      <c r="A3" s="16"/>
      <c r="B3" s="104" t="s">
        <v>333</v>
      </c>
      <c r="C3" s="130" t="s">
        <v>32</v>
      </c>
      <c r="D3" s="68">
        <v>651</v>
      </c>
      <c r="E3" s="69" t="s">
        <v>362</v>
      </c>
      <c r="F3" s="100">
        <f>'CMS Data - Iowa'!$F$3</f>
        <v>152.55000000000001</v>
      </c>
      <c r="G3" s="122">
        <v>0.87429999999999997</v>
      </c>
      <c r="H3" s="73">
        <f>ROUND(F3*G3,2)</f>
        <v>133.37</v>
      </c>
      <c r="I3" s="100">
        <f>'CMS Data - Iowa'!$I$3</f>
        <v>78.58</v>
      </c>
      <c r="J3" s="107">
        <f>H3+I3</f>
        <v>211.95</v>
      </c>
      <c r="K3" s="16"/>
    </row>
    <row r="4" spans="1:11" ht="12.75" customHeight="1" x14ac:dyDescent="0.25">
      <c r="A4" s="16"/>
      <c r="B4" s="67"/>
      <c r="C4" s="131"/>
      <c r="D4" s="68">
        <v>651</v>
      </c>
      <c r="E4" s="69" t="s">
        <v>545</v>
      </c>
      <c r="F4" s="100">
        <f>'CMS Data - Iowa'!$F$4</f>
        <v>120.24</v>
      </c>
      <c r="G4" s="123"/>
      <c r="H4" s="71">
        <f>ROUND(F4*G3,2)</f>
        <v>105.13</v>
      </c>
      <c r="I4" s="100">
        <f>'CMS Data - Iowa'!$I$4</f>
        <v>61.94</v>
      </c>
      <c r="J4" s="72">
        <f t="shared" ref="J4:J8" si="0">H4+I4</f>
        <v>167.07</v>
      </c>
      <c r="K4" s="16"/>
    </row>
    <row r="5" spans="1:11" ht="12.75" customHeight="1" x14ac:dyDescent="0.25">
      <c r="A5" s="16"/>
      <c r="B5" s="67"/>
      <c r="C5" s="131"/>
      <c r="D5" s="68">
        <v>652</v>
      </c>
      <c r="E5" s="69" t="s">
        <v>7</v>
      </c>
      <c r="F5" s="100">
        <f>'CMS Data - Iowa'!$F$5</f>
        <v>1259.56</v>
      </c>
      <c r="G5" s="123"/>
      <c r="H5" s="73">
        <f>ROUND(F5*G3,2)</f>
        <v>1101.23</v>
      </c>
      <c r="I5" s="100">
        <f>'CMS Data - Iowa'!$I$5</f>
        <v>415.38</v>
      </c>
      <c r="J5" s="72">
        <f t="shared" si="0"/>
        <v>1516.6100000000001</v>
      </c>
      <c r="K5" s="16"/>
    </row>
    <row r="6" spans="1:11" ht="12.75" customHeight="1" x14ac:dyDescent="0.25">
      <c r="A6" s="16"/>
      <c r="B6" s="67"/>
      <c r="C6" s="131"/>
      <c r="D6" s="68">
        <v>655</v>
      </c>
      <c r="E6" s="69" t="s">
        <v>8</v>
      </c>
      <c r="F6" s="100">
        <f>'CMS Data - Iowa'!$F$6</f>
        <v>341.91</v>
      </c>
      <c r="G6" s="123"/>
      <c r="H6" s="73">
        <f>ROUND(F6*G3,2)</f>
        <v>298.93</v>
      </c>
      <c r="I6" s="100">
        <f>'CMS Data - Iowa'!$I$6</f>
        <v>218.6</v>
      </c>
      <c r="J6" s="72">
        <f t="shared" si="0"/>
        <v>517.53</v>
      </c>
      <c r="K6" s="16"/>
    </row>
    <row r="7" spans="1:11" ht="12.75" customHeight="1" x14ac:dyDescent="0.25">
      <c r="A7" s="16"/>
      <c r="B7" s="67"/>
      <c r="C7" s="131"/>
      <c r="D7" s="68">
        <v>656</v>
      </c>
      <c r="E7" s="69" t="s">
        <v>9</v>
      </c>
      <c r="F7" s="100">
        <f>'CMS Data - Iowa'!$F$7</f>
        <v>761.91</v>
      </c>
      <c r="G7" s="123"/>
      <c r="H7" s="74">
        <f>ROUND(F7*G3,2)</f>
        <v>666.14</v>
      </c>
      <c r="I7" s="100">
        <f>'CMS Data - Iowa'!$I$7</f>
        <v>437.95</v>
      </c>
      <c r="J7" s="72">
        <f t="shared" si="0"/>
        <v>1104.0899999999999</v>
      </c>
      <c r="K7" s="16"/>
    </row>
    <row r="8" spans="1:11" ht="12.75" customHeight="1" x14ac:dyDescent="0.25">
      <c r="A8" s="16"/>
      <c r="B8" s="75"/>
      <c r="C8" s="132"/>
      <c r="D8" s="68" t="s">
        <v>363</v>
      </c>
      <c r="E8" s="69" t="s">
        <v>364</v>
      </c>
      <c r="F8" s="100">
        <f>'CMS Data - Iowa'!$F$8</f>
        <v>52.48</v>
      </c>
      <c r="G8" s="124"/>
      <c r="H8" s="73">
        <f>ROUND(F8*G3,2)</f>
        <v>45.88</v>
      </c>
      <c r="I8" s="100">
        <f>'CMS Data - Iowa'!$I$8</f>
        <v>17.309999999999999</v>
      </c>
      <c r="J8" s="72">
        <f t="shared" si="0"/>
        <v>63.19</v>
      </c>
      <c r="K8" s="16"/>
    </row>
    <row r="9" spans="1:11" ht="4.5" customHeight="1" x14ac:dyDescent="0.25">
      <c r="A9" s="16"/>
      <c r="B9" s="76"/>
      <c r="C9" s="76"/>
      <c r="D9" s="76"/>
      <c r="E9" s="76"/>
      <c r="F9" s="76"/>
      <c r="G9" s="76"/>
      <c r="H9" s="76"/>
      <c r="I9" s="76"/>
      <c r="J9" s="76"/>
      <c r="K9" s="15"/>
    </row>
    <row r="10" spans="1:11" ht="12.75" customHeight="1" x14ac:dyDescent="0.25">
      <c r="A10" s="16"/>
      <c r="B10" s="104" t="s">
        <v>118</v>
      </c>
      <c r="C10" s="130" t="s">
        <v>74</v>
      </c>
      <c r="D10" s="68">
        <v>651</v>
      </c>
      <c r="E10" s="69" t="s">
        <v>362</v>
      </c>
      <c r="F10" s="100">
        <f>'CMS Data - Iowa'!$F$3</f>
        <v>152.55000000000001</v>
      </c>
      <c r="G10" s="122">
        <v>0.85129999999999995</v>
      </c>
      <c r="H10" s="73">
        <f>ROUND(F10*G10,2)</f>
        <v>129.87</v>
      </c>
      <c r="I10" s="100">
        <f>'CMS Data - Iowa'!$I$3</f>
        <v>78.58</v>
      </c>
      <c r="J10" s="107">
        <f t="shared" ref="J10:J15" si="1">H10+I10</f>
        <v>208.45</v>
      </c>
      <c r="K10" s="16"/>
    </row>
    <row r="11" spans="1:11" ht="12.75" customHeight="1" x14ac:dyDescent="0.25">
      <c r="A11" s="16"/>
      <c r="B11" s="67"/>
      <c r="C11" s="131"/>
      <c r="D11" s="68">
        <v>651</v>
      </c>
      <c r="E11" s="69" t="s">
        <v>545</v>
      </c>
      <c r="F11" s="100">
        <f>'CMS Data - Iowa'!$F$4</f>
        <v>120.24</v>
      </c>
      <c r="G11" s="123"/>
      <c r="H11" s="71">
        <f>ROUND(F11*G10,2)</f>
        <v>102.36</v>
      </c>
      <c r="I11" s="100">
        <f>'CMS Data - Iowa'!$I$4</f>
        <v>61.94</v>
      </c>
      <c r="J11" s="72">
        <f t="shared" si="1"/>
        <v>164.3</v>
      </c>
      <c r="K11" s="16"/>
    </row>
    <row r="12" spans="1:11" ht="12.75" customHeight="1" x14ac:dyDescent="0.25">
      <c r="A12" s="16"/>
      <c r="B12" s="67"/>
      <c r="C12" s="131"/>
      <c r="D12" s="68">
        <v>652</v>
      </c>
      <c r="E12" s="69" t="s">
        <v>7</v>
      </c>
      <c r="F12" s="100">
        <f>'CMS Data - Iowa'!$F$5</f>
        <v>1259.56</v>
      </c>
      <c r="G12" s="123"/>
      <c r="H12" s="73">
        <f>ROUND(F12*G10,2)</f>
        <v>1072.26</v>
      </c>
      <c r="I12" s="100">
        <f>'CMS Data - Iowa'!$I$5</f>
        <v>415.38</v>
      </c>
      <c r="J12" s="72">
        <f t="shared" si="1"/>
        <v>1487.6399999999999</v>
      </c>
      <c r="K12" s="16"/>
    </row>
    <row r="13" spans="1:11" ht="12.75" customHeight="1" x14ac:dyDescent="0.25">
      <c r="A13" s="16"/>
      <c r="B13" s="67"/>
      <c r="C13" s="131"/>
      <c r="D13" s="68">
        <v>655</v>
      </c>
      <c r="E13" s="69" t="s">
        <v>8</v>
      </c>
      <c r="F13" s="100">
        <f>'CMS Data - Iowa'!$F$6</f>
        <v>341.91</v>
      </c>
      <c r="G13" s="123"/>
      <c r="H13" s="73">
        <f>ROUND(F13*G10,2)</f>
        <v>291.07</v>
      </c>
      <c r="I13" s="100">
        <f>'CMS Data - Iowa'!$I$6</f>
        <v>218.6</v>
      </c>
      <c r="J13" s="72">
        <f t="shared" si="1"/>
        <v>509.66999999999996</v>
      </c>
      <c r="K13" s="16"/>
    </row>
    <row r="14" spans="1:11" ht="12.75" customHeight="1" x14ac:dyDescent="0.25">
      <c r="A14" s="16"/>
      <c r="B14" s="67"/>
      <c r="C14" s="131"/>
      <c r="D14" s="68">
        <v>656</v>
      </c>
      <c r="E14" s="69" t="s">
        <v>9</v>
      </c>
      <c r="F14" s="100">
        <f>'CMS Data - Iowa'!$F$7</f>
        <v>761.91</v>
      </c>
      <c r="G14" s="123"/>
      <c r="H14" s="74">
        <f>ROUND(F14*G10,2)</f>
        <v>648.61</v>
      </c>
      <c r="I14" s="100">
        <f>'CMS Data - Iowa'!$I$7</f>
        <v>437.95</v>
      </c>
      <c r="J14" s="72">
        <f t="shared" si="1"/>
        <v>1086.56</v>
      </c>
      <c r="K14" s="16"/>
    </row>
    <row r="15" spans="1:11" ht="12.75" customHeight="1" x14ac:dyDescent="0.25">
      <c r="A15" s="16"/>
      <c r="B15" s="75"/>
      <c r="C15" s="132"/>
      <c r="D15" s="68" t="s">
        <v>363</v>
      </c>
      <c r="E15" s="69" t="s">
        <v>364</v>
      </c>
      <c r="F15" s="100">
        <f>'CMS Data - Iowa'!$F$8</f>
        <v>52.48</v>
      </c>
      <c r="G15" s="124"/>
      <c r="H15" s="73">
        <f>ROUND(F15*G10,2)</f>
        <v>44.68</v>
      </c>
      <c r="I15" s="100">
        <f>'CMS Data - Iowa'!$I$8</f>
        <v>17.309999999999999</v>
      </c>
      <c r="J15" s="72">
        <f t="shared" si="1"/>
        <v>61.989999999999995</v>
      </c>
      <c r="K15" s="16"/>
    </row>
    <row r="16" spans="1:11" ht="4.5" customHeight="1" x14ac:dyDescent="0.25">
      <c r="A16" s="16"/>
      <c r="B16" s="76"/>
      <c r="C16" s="76"/>
      <c r="D16" s="76"/>
      <c r="E16" s="76"/>
      <c r="F16" s="76"/>
      <c r="G16" s="76"/>
      <c r="H16" s="76"/>
      <c r="I16" s="76"/>
      <c r="J16" s="76"/>
      <c r="K16" s="15"/>
    </row>
    <row r="17" spans="1:11" ht="12.75" customHeight="1" x14ac:dyDescent="0.25">
      <c r="A17" s="16"/>
      <c r="B17" s="104" t="s">
        <v>568</v>
      </c>
      <c r="C17" s="130" t="s">
        <v>28</v>
      </c>
      <c r="D17" s="68">
        <v>651</v>
      </c>
      <c r="E17" s="69" t="s">
        <v>362</v>
      </c>
      <c r="F17" s="100">
        <f>'CMS Data - Iowa'!$F$3</f>
        <v>152.55000000000001</v>
      </c>
      <c r="G17" s="122">
        <v>0.88639999999999997</v>
      </c>
      <c r="H17" s="73">
        <f>ROUND(F17*G17,2)</f>
        <v>135.22</v>
      </c>
      <c r="I17" s="100">
        <f>'CMS Data - Iowa'!$I$3</f>
        <v>78.58</v>
      </c>
      <c r="J17" s="107">
        <f t="shared" ref="J17:J22" si="2">H17+I17</f>
        <v>213.8</v>
      </c>
      <c r="K17" s="16"/>
    </row>
    <row r="18" spans="1:11" ht="12.75" customHeight="1" x14ac:dyDescent="0.25">
      <c r="A18" s="16"/>
      <c r="B18" s="67"/>
      <c r="C18" s="131"/>
      <c r="D18" s="68">
        <v>651</v>
      </c>
      <c r="E18" s="69" t="s">
        <v>545</v>
      </c>
      <c r="F18" s="100">
        <f>'CMS Data - Iowa'!$F$4</f>
        <v>120.24</v>
      </c>
      <c r="G18" s="123"/>
      <c r="H18" s="71">
        <f>ROUND(F18*G17,2)</f>
        <v>106.58</v>
      </c>
      <c r="I18" s="100">
        <f>'CMS Data - Iowa'!$I$4</f>
        <v>61.94</v>
      </c>
      <c r="J18" s="72">
        <f t="shared" si="2"/>
        <v>168.51999999999998</v>
      </c>
      <c r="K18" s="16"/>
    </row>
    <row r="19" spans="1:11" ht="12.75" customHeight="1" x14ac:dyDescent="0.25">
      <c r="A19" s="16"/>
      <c r="B19" s="67"/>
      <c r="C19" s="131"/>
      <c r="D19" s="68">
        <v>652</v>
      </c>
      <c r="E19" s="69" t="s">
        <v>7</v>
      </c>
      <c r="F19" s="100">
        <f>'CMS Data - Iowa'!$F$5</f>
        <v>1259.56</v>
      </c>
      <c r="G19" s="123"/>
      <c r="H19" s="73">
        <f>ROUND(F19*G17,2)</f>
        <v>1116.47</v>
      </c>
      <c r="I19" s="100">
        <f>'CMS Data - Iowa'!$I$5</f>
        <v>415.38</v>
      </c>
      <c r="J19" s="72">
        <f t="shared" si="2"/>
        <v>1531.85</v>
      </c>
      <c r="K19" s="16"/>
    </row>
    <row r="20" spans="1:11" ht="12.75" customHeight="1" x14ac:dyDescent="0.25">
      <c r="A20" s="16"/>
      <c r="B20" s="67"/>
      <c r="C20" s="131"/>
      <c r="D20" s="68">
        <v>655</v>
      </c>
      <c r="E20" s="69" t="s">
        <v>8</v>
      </c>
      <c r="F20" s="100">
        <f>'CMS Data - Iowa'!$F$6</f>
        <v>341.91</v>
      </c>
      <c r="G20" s="123"/>
      <c r="H20" s="73">
        <f>ROUND(F20*G17,2)</f>
        <v>303.07</v>
      </c>
      <c r="I20" s="100">
        <f>'CMS Data - Iowa'!$I$6</f>
        <v>218.6</v>
      </c>
      <c r="J20" s="72">
        <f t="shared" si="2"/>
        <v>521.66999999999996</v>
      </c>
      <c r="K20" s="16"/>
    </row>
    <row r="21" spans="1:11" ht="12.75" customHeight="1" x14ac:dyDescent="0.25">
      <c r="A21" s="16"/>
      <c r="B21" s="67"/>
      <c r="C21" s="131"/>
      <c r="D21" s="68">
        <v>656</v>
      </c>
      <c r="E21" s="69" t="s">
        <v>9</v>
      </c>
      <c r="F21" s="100">
        <f>'CMS Data - Iowa'!$F$7</f>
        <v>761.91</v>
      </c>
      <c r="G21" s="123"/>
      <c r="H21" s="74">
        <f>ROUND(F21*G17,2)</f>
        <v>675.36</v>
      </c>
      <c r="I21" s="100">
        <f>'CMS Data - Iowa'!$I$7</f>
        <v>437.95</v>
      </c>
      <c r="J21" s="72">
        <f t="shared" si="2"/>
        <v>1113.31</v>
      </c>
      <c r="K21" s="16"/>
    </row>
    <row r="22" spans="1:11" ht="12.75" customHeight="1" x14ac:dyDescent="0.25">
      <c r="A22" s="16"/>
      <c r="B22" s="75"/>
      <c r="C22" s="132"/>
      <c r="D22" s="68" t="s">
        <v>363</v>
      </c>
      <c r="E22" s="69" t="s">
        <v>364</v>
      </c>
      <c r="F22" s="100">
        <f>'CMS Data - Iowa'!$F$8</f>
        <v>52.48</v>
      </c>
      <c r="G22" s="124"/>
      <c r="H22" s="73">
        <f>ROUND(F22*G17,2)</f>
        <v>46.52</v>
      </c>
      <c r="I22" s="100">
        <f>'CMS Data - Iowa'!$I$8</f>
        <v>17.309999999999999</v>
      </c>
      <c r="J22" s="72">
        <f t="shared" si="2"/>
        <v>63.83</v>
      </c>
      <c r="K22" s="16"/>
    </row>
    <row r="23" spans="1:11" ht="4.5" customHeight="1" x14ac:dyDescent="0.25">
      <c r="A23" s="16"/>
      <c r="B23" s="76"/>
      <c r="C23" s="76"/>
      <c r="D23" s="76"/>
      <c r="E23" s="76"/>
      <c r="F23" s="76"/>
      <c r="G23" s="76"/>
      <c r="H23" s="76"/>
      <c r="I23" s="76"/>
      <c r="J23" s="76"/>
      <c r="K23" s="15"/>
    </row>
    <row r="24" spans="1:11" ht="12.75" customHeight="1" x14ac:dyDescent="0.25">
      <c r="A24" s="16"/>
      <c r="B24" s="90" t="s">
        <v>365</v>
      </c>
      <c r="C24" s="108"/>
      <c r="D24" s="68">
        <v>651</v>
      </c>
      <c r="E24" s="69" t="s">
        <v>362</v>
      </c>
      <c r="F24" s="100">
        <f>'CMS Data - Iowa'!$F$3</f>
        <v>152.55000000000001</v>
      </c>
      <c r="G24" s="122">
        <v>0.8</v>
      </c>
      <c r="H24" s="73">
        <f>ROUND(F24*G24,2)</f>
        <v>122.04</v>
      </c>
      <c r="I24" s="100">
        <f>'CMS Data - Iowa'!$I$3</f>
        <v>78.58</v>
      </c>
      <c r="J24" s="107">
        <f t="shared" ref="J24:J29" si="3">H24+I24</f>
        <v>200.62</v>
      </c>
      <c r="K24" s="16"/>
    </row>
    <row r="25" spans="1:11" ht="12.75" customHeight="1" x14ac:dyDescent="0.25">
      <c r="A25" s="16"/>
      <c r="B25" s="77" t="s">
        <v>88</v>
      </c>
      <c r="C25" s="77">
        <v>19340</v>
      </c>
      <c r="D25" s="68">
        <v>651</v>
      </c>
      <c r="E25" s="69" t="s">
        <v>545</v>
      </c>
      <c r="F25" s="100">
        <f>'CMS Data - Iowa'!$F$4</f>
        <v>120.24</v>
      </c>
      <c r="G25" s="123"/>
      <c r="H25" s="71">
        <f>ROUND(F25*G24,2)</f>
        <v>96.19</v>
      </c>
      <c r="I25" s="100">
        <f>'CMS Data - Iowa'!$I$4</f>
        <v>61.94</v>
      </c>
      <c r="J25" s="72">
        <f t="shared" si="3"/>
        <v>158.13</v>
      </c>
      <c r="K25" s="16"/>
    </row>
    <row r="26" spans="1:11" ht="12.75" customHeight="1" x14ac:dyDescent="0.25">
      <c r="A26" s="16"/>
      <c r="B26" s="77" t="s">
        <v>91</v>
      </c>
      <c r="C26" s="77">
        <v>19340</v>
      </c>
      <c r="D26" s="68">
        <v>652</v>
      </c>
      <c r="E26" s="69" t="s">
        <v>7</v>
      </c>
      <c r="F26" s="100">
        <f>'CMS Data - Iowa'!$F$5</f>
        <v>1259.56</v>
      </c>
      <c r="G26" s="123"/>
      <c r="H26" s="73">
        <f>ROUND(F26*G24,2)</f>
        <v>1007.65</v>
      </c>
      <c r="I26" s="100">
        <f>'CMS Data - Iowa'!$I$5</f>
        <v>415.38</v>
      </c>
      <c r="J26" s="72">
        <f t="shared" si="3"/>
        <v>1423.03</v>
      </c>
      <c r="K26" s="16"/>
    </row>
    <row r="27" spans="1:11" ht="12.75" customHeight="1" x14ac:dyDescent="0.25">
      <c r="A27" s="16"/>
      <c r="B27" s="77" t="s">
        <v>117</v>
      </c>
      <c r="C27" s="77">
        <v>19340</v>
      </c>
      <c r="D27" s="68">
        <v>655</v>
      </c>
      <c r="E27" s="69" t="s">
        <v>8</v>
      </c>
      <c r="F27" s="100">
        <f>'CMS Data - Iowa'!$F$6</f>
        <v>341.91</v>
      </c>
      <c r="G27" s="123"/>
      <c r="H27" s="73">
        <f>ROUND(F27*G24,2)</f>
        <v>273.52999999999997</v>
      </c>
      <c r="I27" s="100">
        <f>'CMS Data - Iowa'!$I$6</f>
        <v>218.6</v>
      </c>
      <c r="J27" s="72">
        <f t="shared" si="3"/>
        <v>492.13</v>
      </c>
      <c r="K27" s="16"/>
    </row>
    <row r="28" spans="1:11" ht="12.75" customHeight="1" x14ac:dyDescent="0.25">
      <c r="A28" s="16"/>
      <c r="B28" s="77"/>
      <c r="C28" s="77"/>
      <c r="D28" s="68">
        <v>656</v>
      </c>
      <c r="E28" s="69" t="s">
        <v>9</v>
      </c>
      <c r="F28" s="100">
        <f>'CMS Data - Iowa'!$F$7</f>
        <v>761.91</v>
      </c>
      <c r="G28" s="123"/>
      <c r="H28" s="74">
        <f>ROUND(F28*G24,2)</f>
        <v>609.53</v>
      </c>
      <c r="I28" s="100">
        <f>'CMS Data - Iowa'!$I$7</f>
        <v>437.95</v>
      </c>
      <c r="J28" s="72">
        <f t="shared" si="3"/>
        <v>1047.48</v>
      </c>
      <c r="K28" s="16"/>
    </row>
    <row r="29" spans="1:11" ht="12.75" customHeight="1" x14ac:dyDescent="0.25">
      <c r="A29" s="16"/>
      <c r="B29" s="94"/>
      <c r="C29" s="94"/>
      <c r="D29" s="68" t="s">
        <v>363</v>
      </c>
      <c r="E29" s="69" t="s">
        <v>364</v>
      </c>
      <c r="F29" s="100">
        <f>'CMS Data - Iowa'!$F$8</f>
        <v>52.48</v>
      </c>
      <c r="G29" s="124"/>
      <c r="H29" s="73">
        <f>ROUND(F29*G24,2)</f>
        <v>41.98</v>
      </c>
      <c r="I29" s="100">
        <f>'CMS Data - Iowa'!$I$8</f>
        <v>17.309999999999999</v>
      </c>
      <c r="J29" s="72">
        <f t="shared" si="3"/>
        <v>59.289999999999992</v>
      </c>
      <c r="K29" s="16"/>
    </row>
    <row r="30" spans="1:11" ht="4.5" customHeight="1" x14ac:dyDescent="0.25">
      <c r="A30" s="16"/>
      <c r="B30" s="76"/>
      <c r="C30" s="76"/>
      <c r="D30" s="76"/>
      <c r="E30" s="76"/>
      <c r="F30" s="76"/>
      <c r="G30" s="76"/>
      <c r="H30" s="76"/>
      <c r="I30" s="76"/>
      <c r="J30" s="76"/>
      <c r="K30" s="15"/>
    </row>
    <row r="31" spans="1:11" ht="12.75" customHeight="1" x14ac:dyDescent="0.25">
      <c r="A31" s="16"/>
      <c r="B31" s="104" t="s">
        <v>111</v>
      </c>
      <c r="C31" s="108"/>
      <c r="D31" s="68">
        <v>651</v>
      </c>
      <c r="E31" s="69" t="s">
        <v>362</v>
      </c>
      <c r="F31" s="100">
        <f>'CMS Data - Iowa'!$F$3</f>
        <v>152.55000000000001</v>
      </c>
      <c r="G31" s="122">
        <v>1.0402</v>
      </c>
      <c r="H31" s="73">
        <f>ROUND(F31*G31,2)</f>
        <v>158.68</v>
      </c>
      <c r="I31" s="100">
        <f>'CMS Data - Iowa'!$I$3</f>
        <v>78.58</v>
      </c>
      <c r="J31" s="107">
        <f t="shared" ref="J31:J36" si="4">H31+I31</f>
        <v>237.26</v>
      </c>
      <c r="K31" s="16"/>
    </row>
    <row r="32" spans="1:11" ht="12" customHeight="1" x14ac:dyDescent="0.25">
      <c r="A32" s="16"/>
      <c r="B32" s="67" t="s">
        <v>92</v>
      </c>
      <c r="C32" s="78">
        <v>36540</v>
      </c>
      <c r="D32" s="68">
        <v>651</v>
      </c>
      <c r="E32" s="69" t="s">
        <v>545</v>
      </c>
      <c r="F32" s="100">
        <f>'CMS Data - Iowa'!$F$4</f>
        <v>120.24</v>
      </c>
      <c r="G32" s="123"/>
      <c r="H32" s="71">
        <f>ROUND(F32*G31,2)</f>
        <v>125.07</v>
      </c>
      <c r="I32" s="100">
        <f>'CMS Data - Iowa'!$I$4</f>
        <v>61.94</v>
      </c>
      <c r="J32" s="72">
        <f t="shared" si="4"/>
        <v>187.01</v>
      </c>
      <c r="K32" s="16"/>
    </row>
    <row r="33" spans="1:11" ht="12.75" customHeight="1" x14ac:dyDescent="0.25">
      <c r="A33" s="16"/>
      <c r="B33" s="67" t="s">
        <v>114</v>
      </c>
      <c r="C33" s="78">
        <v>36540</v>
      </c>
      <c r="D33" s="68">
        <v>652</v>
      </c>
      <c r="E33" s="69" t="s">
        <v>7</v>
      </c>
      <c r="F33" s="100">
        <f>'CMS Data - Iowa'!$F$5</f>
        <v>1259.56</v>
      </c>
      <c r="G33" s="123"/>
      <c r="H33" s="73">
        <f>ROUND(F33*G31,2)</f>
        <v>1310.19</v>
      </c>
      <c r="I33" s="100">
        <f>'CMS Data - Iowa'!$I$5</f>
        <v>415.38</v>
      </c>
      <c r="J33" s="72">
        <f t="shared" si="4"/>
        <v>1725.5700000000002</v>
      </c>
      <c r="K33" s="16"/>
    </row>
    <row r="34" spans="1:11" ht="12.75" customHeight="1" x14ac:dyDescent="0.25">
      <c r="A34" s="16"/>
      <c r="B34" s="67" t="s">
        <v>115</v>
      </c>
      <c r="C34" s="78">
        <v>36540</v>
      </c>
      <c r="D34" s="68">
        <v>655</v>
      </c>
      <c r="E34" s="69" t="s">
        <v>8</v>
      </c>
      <c r="F34" s="100">
        <f>'CMS Data - Iowa'!$F$6</f>
        <v>341.91</v>
      </c>
      <c r="G34" s="123"/>
      <c r="H34" s="73">
        <f>ROUND(F34*G31,2)</f>
        <v>355.65</v>
      </c>
      <c r="I34" s="100">
        <f>'CMS Data - Iowa'!$I$6</f>
        <v>218.6</v>
      </c>
      <c r="J34" s="72">
        <f t="shared" si="4"/>
        <v>574.25</v>
      </c>
      <c r="K34" s="16"/>
    </row>
    <row r="35" spans="1:11" ht="12.75" customHeight="1" x14ac:dyDescent="0.25">
      <c r="A35" s="16"/>
      <c r="B35" s="77" t="s">
        <v>94</v>
      </c>
      <c r="C35" s="78">
        <v>36540</v>
      </c>
      <c r="D35" s="68">
        <v>656</v>
      </c>
      <c r="E35" s="69" t="s">
        <v>9</v>
      </c>
      <c r="F35" s="100">
        <f>'CMS Data - Iowa'!$F$7</f>
        <v>761.91</v>
      </c>
      <c r="G35" s="123"/>
      <c r="H35" s="74">
        <f>ROUND(F35*G31,2)</f>
        <v>792.54</v>
      </c>
      <c r="I35" s="100">
        <f>'CMS Data - Iowa'!$I$7</f>
        <v>437.95</v>
      </c>
      <c r="J35" s="72">
        <f t="shared" si="4"/>
        <v>1230.49</v>
      </c>
      <c r="K35" s="16"/>
    </row>
    <row r="36" spans="1:11" ht="12.75" customHeight="1" x14ac:dyDescent="0.25">
      <c r="A36" s="16"/>
      <c r="B36" s="94" t="s">
        <v>93</v>
      </c>
      <c r="C36" s="94">
        <v>36540</v>
      </c>
      <c r="D36" s="68" t="s">
        <v>363</v>
      </c>
      <c r="E36" s="69" t="s">
        <v>364</v>
      </c>
      <c r="F36" s="100">
        <f>'CMS Data - Iowa'!$F$8</f>
        <v>52.48</v>
      </c>
      <c r="G36" s="124"/>
      <c r="H36" s="73">
        <f>ROUND(F36*G31,2)</f>
        <v>54.59</v>
      </c>
      <c r="I36" s="100">
        <f>'CMS Data - Iowa'!$I$8</f>
        <v>17.309999999999999</v>
      </c>
      <c r="J36" s="72">
        <f t="shared" si="4"/>
        <v>71.900000000000006</v>
      </c>
      <c r="K36" s="16"/>
    </row>
    <row r="37" spans="1:11" ht="4.5" customHeight="1" x14ac:dyDescent="0.25">
      <c r="A37" s="16"/>
      <c r="B37" s="76"/>
      <c r="C37" s="76"/>
      <c r="D37" s="76"/>
      <c r="E37" s="76"/>
      <c r="F37" s="76"/>
      <c r="G37" s="76"/>
      <c r="H37" s="76"/>
      <c r="I37" s="76"/>
      <c r="J37" s="76"/>
      <c r="K37" s="15"/>
    </row>
    <row r="38" spans="1:11" ht="12.75" customHeight="1" x14ac:dyDescent="0.25">
      <c r="A38" s="16"/>
      <c r="B38" s="90" t="s">
        <v>366</v>
      </c>
      <c r="C38" s="108"/>
      <c r="D38" s="68">
        <v>651</v>
      </c>
      <c r="E38" s="69" t="s">
        <v>362</v>
      </c>
      <c r="F38" s="100">
        <f>'CMS Data - Iowa'!$F$3</f>
        <v>152.55000000000001</v>
      </c>
      <c r="G38" s="122">
        <v>0.8</v>
      </c>
      <c r="H38" s="73">
        <f>ROUND(F38*G38,2)</f>
        <v>122.04</v>
      </c>
      <c r="I38" s="100">
        <f>'CMS Data - Iowa'!$I$3</f>
        <v>78.58</v>
      </c>
      <c r="J38" s="107">
        <f t="shared" ref="J38:J43" si="5">H38+I38</f>
        <v>200.62</v>
      </c>
      <c r="K38" s="16"/>
    </row>
    <row r="39" spans="1:11" ht="12" customHeight="1" x14ac:dyDescent="0.25">
      <c r="A39" s="16"/>
      <c r="B39" s="67" t="s">
        <v>358</v>
      </c>
      <c r="C39" s="78">
        <v>43620</v>
      </c>
      <c r="D39" s="68">
        <v>651</v>
      </c>
      <c r="E39" s="69" t="s">
        <v>545</v>
      </c>
      <c r="F39" s="100">
        <f>'CMS Data - Iowa'!$F$4</f>
        <v>120.24</v>
      </c>
      <c r="G39" s="123"/>
      <c r="H39" s="71">
        <f>ROUND(F39*G38,2)</f>
        <v>96.19</v>
      </c>
      <c r="I39" s="100">
        <f>'CMS Data - Iowa'!$I$4</f>
        <v>61.94</v>
      </c>
      <c r="J39" s="72">
        <f t="shared" si="5"/>
        <v>158.13</v>
      </c>
      <c r="K39" s="16"/>
    </row>
    <row r="40" spans="1:11" ht="12.75" customHeight="1" x14ac:dyDescent="0.25">
      <c r="A40" s="16"/>
      <c r="B40" s="67" t="s">
        <v>359</v>
      </c>
      <c r="C40" s="78">
        <v>43620</v>
      </c>
      <c r="D40" s="68">
        <v>652</v>
      </c>
      <c r="E40" s="69" t="s">
        <v>7</v>
      </c>
      <c r="F40" s="100">
        <f>'CMS Data - Iowa'!$F$5</f>
        <v>1259.56</v>
      </c>
      <c r="G40" s="123"/>
      <c r="H40" s="73">
        <f>ROUND(F40*G38,2)</f>
        <v>1007.65</v>
      </c>
      <c r="I40" s="100">
        <f>'CMS Data - Iowa'!$I$5</f>
        <v>415.38</v>
      </c>
      <c r="J40" s="72">
        <f t="shared" si="5"/>
        <v>1423.03</v>
      </c>
      <c r="K40" s="16"/>
    </row>
    <row r="41" spans="1:11" ht="12.75" customHeight="1" x14ac:dyDescent="0.25">
      <c r="A41" s="16"/>
      <c r="B41" s="67" t="s">
        <v>360</v>
      </c>
      <c r="C41" s="78">
        <v>43620</v>
      </c>
      <c r="D41" s="68">
        <v>655</v>
      </c>
      <c r="E41" s="69" t="s">
        <v>8</v>
      </c>
      <c r="F41" s="100">
        <f>'CMS Data - Iowa'!$F$6</f>
        <v>341.91</v>
      </c>
      <c r="G41" s="123"/>
      <c r="H41" s="73">
        <f>ROUND(F41*G38,2)</f>
        <v>273.52999999999997</v>
      </c>
      <c r="I41" s="100">
        <f>'CMS Data - Iowa'!$I$6</f>
        <v>218.6</v>
      </c>
      <c r="J41" s="72">
        <f t="shared" si="5"/>
        <v>492.13</v>
      </c>
      <c r="K41" s="16"/>
    </row>
    <row r="42" spans="1:11" ht="12.75" customHeight="1" x14ac:dyDescent="0.25">
      <c r="A42" s="16"/>
      <c r="B42" s="77" t="s">
        <v>361</v>
      </c>
      <c r="C42" s="78">
        <v>43620</v>
      </c>
      <c r="D42" s="68">
        <v>656</v>
      </c>
      <c r="E42" s="69" t="s">
        <v>9</v>
      </c>
      <c r="F42" s="100">
        <f>'CMS Data - Iowa'!$F$7</f>
        <v>761.91</v>
      </c>
      <c r="G42" s="123"/>
      <c r="H42" s="74">
        <f>ROUND(F42*G38,2)</f>
        <v>609.53</v>
      </c>
      <c r="I42" s="100">
        <f>'CMS Data - Iowa'!$I$7</f>
        <v>437.95</v>
      </c>
      <c r="J42" s="72">
        <f t="shared" si="5"/>
        <v>1047.48</v>
      </c>
      <c r="K42" s="16"/>
    </row>
    <row r="43" spans="1:11" ht="12.75" customHeight="1" x14ac:dyDescent="0.25">
      <c r="A43" s="16"/>
      <c r="B43" s="94"/>
      <c r="C43" s="109"/>
      <c r="D43" s="68" t="s">
        <v>363</v>
      </c>
      <c r="E43" s="69" t="s">
        <v>364</v>
      </c>
      <c r="F43" s="100">
        <f>'CMS Data - Iowa'!$F$8</f>
        <v>52.48</v>
      </c>
      <c r="G43" s="124"/>
      <c r="H43" s="73">
        <f>ROUND(F43*G38,2)</f>
        <v>41.98</v>
      </c>
      <c r="I43" s="100">
        <f>'CMS Data - Iowa'!$I$8</f>
        <v>17.309999999999999</v>
      </c>
      <c r="J43" s="72">
        <f t="shared" si="5"/>
        <v>59.289999999999992</v>
      </c>
      <c r="K43" s="16"/>
    </row>
    <row r="44" spans="1:11" ht="4.5" customHeight="1" x14ac:dyDescent="0.25">
      <c r="A44" s="16"/>
      <c r="B44" s="59"/>
      <c r="C44" s="59"/>
      <c r="D44" s="59"/>
      <c r="E44" s="59"/>
      <c r="F44" s="59"/>
      <c r="G44" s="59"/>
      <c r="H44" s="59"/>
      <c r="I44" s="59"/>
      <c r="J44" s="59"/>
      <c r="K44" s="15"/>
    </row>
    <row r="45" spans="1:11" ht="12.75" customHeight="1" x14ac:dyDescent="0.25"/>
    <row r="46" spans="1:11" ht="12.75" customHeight="1" x14ac:dyDescent="0.25">
      <c r="B46" s="60"/>
      <c r="C46" s="58"/>
      <c r="D46" s="61"/>
      <c r="E46" s="1"/>
      <c r="F46" s="62"/>
      <c r="G46" s="63"/>
      <c r="H46" s="64"/>
      <c r="I46" s="13"/>
      <c r="J46" s="63"/>
      <c r="K46" s="65"/>
    </row>
    <row r="47" spans="1:11" ht="12.75" customHeight="1" x14ac:dyDescent="0.25">
      <c r="B47" s="17" t="s">
        <v>614</v>
      </c>
      <c r="C47" s="61"/>
      <c r="D47" s="66"/>
      <c r="E47" s="62"/>
      <c r="F47" s="63"/>
      <c r="G47" s="64"/>
      <c r="I47" s="63"/>
      <c r="J47" s="65"/>
    </row>
    <row r="48" spans="1:11" ht="12.75" customHeight="1" x14ac:dyDescent="0.25">
      <c r="B48" t="s">
        <v>547</v>
      </c>
      <c r="C48" s="61"/>
      <c r="D48" s="1"/>
      <c r="E48" s="62"/>
      <c r="F48" s="63"/>
      <c r="G48" s="64"/>
      <c r="I48" s="63"/>
      <c r="J48" s="65"/>
    </row>
    <row r="49" spans="2:10" ht="12.75" customHeight="1" x14ac:dyDescent="0.25">
      <c r="B49" s="17" t="s">
        <v>613</v>
      </c>
      <c r="C49" s="61"/>
      <c r="D49" s="1"/>
      <c r="E49" s="62"/>
      <c r="F49" s="63"/>
      <c r="G49" s="64"/>
      <c r="I49" s="63"/>
      <c r="J49" s="65"/>
    </row>
  </sheetData>
  <mergeCells count="10">
    <mergeCell ref="C17:C22"/>
    <mergeCell ref="C3:C8"/>
    <mergeCell ref="G3:G8"/>
    <mergeCell ref="G31:G36"/>
    <mergeCell ref="C10:C15"/>
    <mergeCell ref="G38:G43"/>
    <mergeCell ref="G17:G22"/>
    <mergeCell ref="J2:K2"/>
    <mergeCell ref="G24:G29"/>
    <mergeCell ref="G10:G15"/>
  </mergeCells>
  <phoneticPr fontId="0" type="noConversion"/>
  <printOptions horizontalCentered="1"/>
  <pageMargins left="0.3" right="0.17" top="1.5" bottom="0.75" header="0.5" footer="0.5"/>
  <pageSetup scale="91" orientation="portrait" r:id="rId1"/>
  <headerFooter alignWithMargins="0">
    <oddHeader>&amp;C&amp;"Arial,Bold"&amp;12Calculation of Hospice Rates
FY: 10/1/23 - 9/30/24
CMS National Data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1"/>
  <sheetViews>
    <sheetView topLeftCell="A13" workbookViewId="0">
      <selection activeCell="J3" sqref="J3"/>
    </sheetView>
  </sheetViews>
  <sheetFormatPr defaultColWidth="7" defaultRowHeight="13.2" x14ac:dyDescent="0.25"/>
  <cols>
    <col min="1" max="1" width="6" style="6" bestFit="1" customWidth="1"/>
    <col min="2" max="2" width="39.109375" style="7" customWidth="1"/>
    <col min="3" max="3" width="9.6640625" style="7" customWidth="1"/>
    <col min="4" max="9" width="9.6640625" style="11" customWidth="1"/>
    <col min="10" max="17" width="7" style="7"/>
    <col min="18" max="18" width="42.5546875" style="7" bestFit="1" customWidth="1"/>
    <col min="19" max="19" width="5.33203125" style="7" bestFit="1" customWidth="1"/>
    <col min="20" max="20" width="12.88671875" style="7" bestFit="1" customWidth="1"/>
    <col min="21" max="21" width="17.6640625" style="7" bestFit="1" customWidth="1"/>
    <col min="22" max="22" width="4" style="7" bestFit="1" customWidth="1"/>
    <col min="23" max="16384" width="7" style="7"/>
  </cols>
  <sheetData>
    <row r="1" spans="1:10" ht="12.75" customHeight="1" x14ac:dyDescent="0.25">
      <c r="A1" s="133"/>
      <c r="B1" s="133"/>
      <c r="C1" s="133"/>
      <c r="D1" s="133"/>
      <c r="E1" s="133"/>
      <c r="F1" s="133"/>
      <c r="G1" s="133"/>
      <c r="H1" s="133"/>
      <c r="I1" s="56"/>
    </row>
    <row r="2" spans="1:10" s="9" customFormat="1" ht="12.75" customHeight="1" x14ac:dyDescent="0.25">
      <c r="A2" s="3" t="s">
        <v>20</v>
      </c>
      <c r="B2" s="8" t="s">
        <v>14</v>
      </c>
      <c r="C2" s="3" t="s">
        <v>75</v>
      </c>
      <c r="D2" s="4" t="s">
        <v>369</v>
      </c>
      <c r="E2" s="4" t="s">
        <v>368</v>
      </c>
      <c r="F2" s="4">
        <v>652</v>
      </c>
      <c r="G2" s="4">
        <v>655</v>
      </c>
      <c r="H2" s="4">
        <v>656</v>
      </c>
      <c r="I2" s="4" t="s">
        <v>363</v>
      </c>
    </row>
    <row r="3" spans="1:10" s="9" customFormat="1" ht="12.75" customHeight="1" x14ac:dyDescent="0.25">
      <c r="A3" s="5">
        <v>99916</v>
      </c>
      <c r="B3" s="10" t="s">
        <v>134</v>
      </c>
      <c r="C3" s="18" t="s">
        <v>112</v>
      </c>
      <c r="D3" s="52">
        <f>'CMS Data - Iowa'!$J67</f>
        <v>200.62</v>
      </c>
      <c r="E3" s="52">
        <f>'CMS Data - Iowa'!$J68</f>
        <v>158.13</v>
      </c>
      <c r="F3" s="52">
        <f>'CMS Data - Iowa'!$J69</f>
        <v>1423.03</v>
      </c>
      <c r="G3" s="52">
        <f>'CMS Data - Iowa'!$J70</f>
        <v>492.13</v>
      </c>
      <c r="H3" s="52">
        <f>'CMS Data - Iowa'!$J71</f>
        <v>1047.48</v>
      </c>
      <c r="I3" s="52">
        <f>'CMS Data - Iowa'!$J72</f>
        <v>59.289999999999992</v>
      </c>
    </row>
    <row r="4" spans="1:10" ht="12.75" customHeight="1" x14ac:dyDescent="0.25">
      <c r="A4" s="5">
        <v>11180</v>
      </c>
      <c r="B4" s="10" t="s">
        <v>22</v>
      </c>
      <c r="C4" s="5">
        <v>85</v>
      </c>
      <c r="D4" s="52">
        <f>'CMS Data - Iowa'!$J3</f>
        <v>210.76</v>
      </c>
      <c r="E4" s="52">
        <f>'CMS Data - Iowa'!$J4</f>
        <v>166.13</v>
      </c>
      <c r="F4" s="52">
        <f>'CMS Data - Iowa'!$J5</f>
        <v>1506.79</v>
      </c>
      <c r="G4" s="52">
        <f>'CMS Data - Iowa'!$J6</f>
        <v>514.87</v>
      </c>
      <c r="H4" s="52">
        <f>'CMS Data - Iowa'!$J7</f>
        <v>1098.1500000000001</v>
      </c>
      <c r="I4" s="52">
        <f>'CMS Data - Iowa'!$J8</f>
        <v>62.78</v>
      </c>
      <c r="J4" s="7">
        <v>1</v>
      </c>
    </row>
    <row r="5" spans="1:10" ht="12.75" customHeight="1" x14ac:dyDescent="0.25">
      <c r="A5" s="5">
        <v>11180</v>
      </c>
      <c r="B5" s="10" t="s">
        <v>542</v>
      </c>
      <c r="C5" s="18">
        <v>8</v>
      </c>
      <c r="D5" s="52">
        <f>'CMS Data - Iowa'!$J3</f>
        <v>210.76</v>
      </c>
      <c r="E5" s="52">
        <f>'CMS Data - Iowa'!$J4</f>
        <v>166.13</v>
      </c>
      <c r="F5" s="52">
        <f>'CMS Data - Iowa'!$J5</f>
        <v>1506.79</v>
      </c>
      <c r="G5" s="52">
        <f>'CMS Data - Iowa'!$J6</f>
        <v>514.87</v>
      </c>
      <c r="H5" s="52">
        <f>'CMS Data - Iowa'!$J7</f>
        <v>1098.1500000000001</v>
      </c>
      <c r="I5" s="52">
        <f>'CMS Data - Iowa'!$J8</f>
        <v>62.78</v>
      </c>
      <c r="J5" s="7">
        <v>1</v>
      </c>
    </row>
    <row r="6" spans="1:10" ht="12.75" customHeight="1" x14ac:dyDescent="0.25">
      <c r="A6" s="5">
        <v>16300</v>
      </c>
      <c r="B6" s="10" t="s">
        <v>76</v>
      </c>
      <c r="C6" s="18">
        <v>6</v>
      </c>
      <c r="D6" s="52">
        <f>'CMS Data - Iowa'!$J$10</f>
        <v>211.21999999999997</v>
      </c>
      <c r="E6" s="52">
        <f>'CMS Data - Iowa'!$J$11</f>
        <v>166.49</v>
      </c>
      <c r="F6" s="52">
        <f>'CMS Data - Iowa'!$J$12</f>
        <v>1510.5700000000002</v>
      </c>
      <c r="G6" s="52">
        <f>'CMS Data - Iowa'!$J$13</f>
        <v>515.89</v>
      </c>
      <c r="H6" s="52">
        <f>'CMS Data - Iowa'!$J$14</f>
        <v>1100.43</v>
      </c>
      <c r="I6" s="52">
        <f>'CMS Data - Iowa'!$J$15</f>
        <v>62.94</v>
      </c>
      <c r="J6" s="7">
        <v>2</v>
      </c>
    </row>
    <row r="7" spans="1:10" ht="12.75" customHeight="1" x14ac:dyDescent="0.25">
      <c r="A7" s="5">
        <v>16300</v>
      </c>
      <c r="B7" s="10" t="s">
        <v>77</v>
      </c>
      <c r="C7" s="5">
        <v>53</v>
      </c>
      <c r="D7" s="52">
        <f>'CMS Data - Iowa'!$J$10</f>
        <v>211.21999999999997</v>
      </c>
      <c r="E7" s="52">
        <f>'CMS Data - Iowa'!$J$11</f>
        <v>166.49</v>
      </c>
      <c r="F7" s="52">
        <f>'CMS Data - Iowa'!$J$12</f>
        <v>1510.5700000000002</v>
      </c>
      <c r="G7" s="52">
        <f>'CMS Data - Iowa'!$J$13</f>
        <v>515.89</v>
      </c>
      <c r="H7" s="52">
        <f>'CMS Data - Iowa'!$J$14</f>
        <v>1100.43</v>
      </c>
      <c r="I7" s="52">
        <f>'CMS Data - Iowa'!$J$15</f>
        <v>62.94</v>
      </c>
      <c r="J7" s="7">
        <v>2</v>
      </c>
    </row>
    <row r="8" spans="1:10" ht="12.75" customHeight="1" x14ac:dyDescent="0.25">
      <c r="A8" s="5">
        <v>16300</v>
      </c>
      <c r="B8" s="10" t="s">
        <v>1</v>
      </c>
      <c r="C8" s="5">
        <v>57</v>
      </c>
      <c r="D8" s="52">
        <f>'CMS Data - Iowa'!$J$10</f>
        <v>211.21999999999997</v>
      </c>
      <c r="E8" s="52">
        <f>'CMS Data - Iowa'!$J$11</f>
        <v>166.49</v>
      </c>
      <c r="F8" s="52">
        <f>'CMS Data - Iowa'!$J$12</f>
        <v>1510.5700000000002</v>
      </c>
      <c r="G8" s="52">
        <f>'CMS Data - Iowa'!$J$13</f>
        <v>515.89</v>
      </c>
      <c r="H8" s="52">
        <f>'CMS Data - Iowa'!$J$14</f>
        <v>1100.43</v>
      </c>
      <c r="I8" s="52">
        <f>'CMS Data - Iowa'!$J$15</f>
        <v>62.94</v>
      </c>
      <c r="J8" s="7">
        <v>2</v>
      </c>
    </row>
    <row r="9" spans="1:10" ht="12.75" customHeight="1" x14ac:dyDescent="0.25">
      <c r="A9" s="5">
        <v>19340</v>
      </c>
      <c r="B9" s="10" t="s">
        <v>3</v>
      </c>
      <c r="C9" s="5">
        <v>82</v>
      </c>
      <c r="D9" s="52">
        <f>'CMS Data - Iowa'!$J$17</f>
        <v>200.62</v>
      </c>
      <c r="E9" s="52">
        <f>'CMS Data - Iowa'!$J$18</f>
        <v>158.13</v>
      </c>
      <c r="F9" s="52">
        <f>'CMS Data - Iowa'!$J$19</f>
        <v>1423.03</v>
      </c>
      <c r="G9" s="52">
        <f>'CMS Data - Iowa'!$J$20</f>
        <v>492.13</v>
      </c>
      <c r="H9" s="52">
        <f>'CMS Data - Iowa'!$J$21</f>
        <v>1047.48</v>
      </c>
      <c r="I9" s="52">
        <f>'CMS Data - Iowa'!$J$22</f>
        <v>59.289999999999992</v>
      </c>
      <c r="J9" s="7">
        <v>3</v>
      </c>
    </row>
    <row r="10" spans="1:10" ht="12.75" customHeight="1" x14ac:dyDescent="0.25">
      <c r="A10" s="5">
        <v>19780</v>
      </c>
      <c r="B10" s="10" t="s">
        <v>80</v>
      </c>
      <c r="C10" s="5">
        <v>25</v>
      </c>
      <c r="D10" s="52">
        <f>'CMS Data - Iowa'!$J$24</f>
        <v>218.25</v>
      </c>
      <c r="E10" s="52">
        <f>'CMS Data - Iowa'!$J$25</f>
        <v>172.03</v>
      </c>
      <c r="F10" s="52">
        <f>'CMS Data - Iowa'!$J$26</f>
        <v>1568.63</v>
      </c>
      <c r="G10" s="52">
        <f>'CMS Data - Iowa'!$J$27</f>
        <v>531.65</v>
      </c>
      <c r="H10" s="52">
        <f>'CMS Data - Iowa'!$J$28</f>
        <v>1135.55</v>
      </c>
      <c r="I10" s="52">
        <f>'CMS Data - Iowa'!$J$29</f>
        <v>65.36</v>
      </c>
      <c r="J10" s="7">
        <v>4</v>
      </c>
    </row>
    <row r="11" spans="1:10" ht="12.75" customHeight="1" x14ac:dyDescent="0.25">
      <c r="A11" s="5">
        <v>19780</v>
      </c>
      <c r="B11" s="10" t="s">
        <v>83</v>
      </c>
      <c r="C11" s="5">
        <v>39</v>
      </c>
      <c r="D11" s="52">
        <f>'CMS Data - Iowa'!$J$24</f>
        <v>218.25</v>
      </c>
      <c r="E11" s="52">
        <f>'CMS Data - Iowa'!$J$25</f>
        <v>172.03</v>
      </c>
      <c r="F11" s="52">
        <f>'CMS Data - Iowa'!$J$26</f>
        <v>1568.63</v>
      </c>
      <c r="G11" s="52">
        <f>'CMS Data - Iowa'!$J$27</f>
        <v>531.65</v>
      </c>
      <c r="H11" s="52">
        <f>'CMS Data - Iowa'!$J$28</f>
        <v>1135.55</v>
      </c>
      <c r="I11" s="52">
        <f>'CMS Data - Iowa'!$J$29</f>
        <v>65.36</v>
      </c>
      <c r="J11" s="7">
        <v>4</v>
      </c>
    </row>
    <row r="12" spans="1:10" ht="12.75" customHeight="1" x14ac:dyDescent="0.25">
      <c r="A12" s="5">
        <v>19780</v>
      </c>
      <c r="B12" s="10" t="s">
        <v>544</v>
      </c>
      <c r="C12" s="5">
        <v>50</v>
      </c>
      <c r="D12" s="52">
        <f>'CMS Data - Iowa'!$J$24</f>
        <v>218.25</v>
      </c>
      <c r="E12" s="52">
        <f>'CMS Data - Iowa'!$J$25</f>
        <v>172.03</v>
      </c>
      <c r="F12" s="52">
        <f>'CMS Data - Iowa'!$J$26</f>
        <v>1568.63</v>
      </c>
      <c r="G12" s="52">
        <f>'CMS Data - Iowa'!$J$27</f>
        <v>531.65</v>
      </c>
      <c r="H12" s="52">
        <f>'CMS Data - Iowa'!$J$28</f>
        <v>1135.55</v>
      </c>
      <c r="I12" s="52">
        <f>'CMS Data - Iowa'!$J$29</f>
        <v>65.36</v>
      </c>
      <c r="J12" s="7">
        <v>4</v>
      </c>
    </row>
    <row r="13" spans="1:10" ht="12.75" customHeight="1" x14ac:dyDescent="0.25">
      <c r="A13" s="5">
        <v>19780</v>
      </c>
      <c r="B13" s="10" t="s">
        <v>84</v>
      </c>
      <c r="C13" s="5">
        <v>61</v>
      </c>
      <c r="D13" s="52">
        <f>'CMS Data - Iowa'!$J$24</f>
        <v>218.25</v>
      </c>
      <c r="E13" s="52">
        <f>'CMS Data - Iowa'!$J$25</f>
        <v>172.03</v>
      </c>
      <c r="F13" s="52">
        <f>'CMS Data - Iowa'!$J$26</f>
        <v>1568.63</v>
      </c>
      <c r="G13" s="52">
        <f>'CMS Data - Iowa'!$J$27</f>
        <v>531.65</v>
      </c>
      <c r="H13" s="52">
        <f>'CMS Data - Iowa'!$J$28</f>
        <v>1135.55</v>
      </c>
      <c r="I13" s="52">
        <f>'CMS Data - Iowa'!$J$29</f>
        <v>65.36</v>
      </c>
      <c r="J13" s="7">
        <v>4</v>
      </c>
    </row>
    <row r="14" spans="1:10" ht="12.75" customHeight="1" x14ac:dyDescent="0.25">
      <c r="A14" s="5">
        <v>19780</v>
      </c>
      <c r="B14" s="10" t="s">
        <v>81</v>
      </c>
      <c r="C14" s="5">
        <v>77</v>
      </c>
      <c r="D14" s="52">
        <f>'CMS Data - Iowa'!$J$24</f>
        <v>218.25</v>
      </c>
      <c r="E14" s="52">
        <f>'CMS Data - Iowa'!$J$25</f>
        <v>172.03</v>
      </c>
      <c r="F14" s="52">
        <f>'CMS Data - Iowa'!$J$26</f>
        <v>1568.63</v>
      </c>
      <c r="G14" s="52">
        <f>'CMS Data - Iowa'!$J$27</f>
        <v>531.65</v>
      </c>
      <c r="H14" s="52">
        <f>'CMS Data - Iowa'!$J$28</f>
        <v>1135.55</v>
      </c>
      <c r="I14" s="52">
        <f>'CMS Data - Iowa'!$J$29</f>
        <v>65.36</v>
      </c>
      <c r="J14" s="7">
        <v>4</v>
      </c>
    </row>
    <row r="15" spans="1:10" ht="12.75" customHeight="1" x14ac:dyDescent="0.25">
      <c r="A15" s="5">
        <v>19780</v>
      </c>
      <c r="B15" s="10" t="s">
        <v>82</v>
      </c>
      <c r="C15" s="5">
        <v>91</v>
      </c>
      <c r="D15" s="52">
        <f>'CMS Data - Iowa'!$J$24</f>
        <v>218.25</v>
      </c>
      <c r="E15" s="52">
        <f>'CMS Data - Iowa'!$J$25</f>
        <v>172.03</v>
      </c>
      <c r="F15" s="52">
        <f>'CMS Data - Iowa'!$J$26</f>
        <v>1568.63</v>
      </c>
      <c r="G15" s="52">
        <f>'CMS Data - Iowa'!$J$27</f>
        <v>531.65</v>
      </c>
      <c r="H15" s="52">
        <f>'CMS Data - Iowa'!$J$28</f>
        <v>1135.55</v>
      </c>
      <c r="I15" s="52">
        <f>'CMS Data - Iowa'!$J$29</f>
        <v>65.36</v>
      </c>
      <c r="J15" s="7">
        <v>4</v>
      </c>
    </row>
    <row r="16" spans="1:10" ht="12.75" customHeight="1" x14ac:dyDescent="0.25">
      <c r="A16" s="5">
        <v>20220</v>
      </c>
      <c r="B16" s="10" t="s">
        <v>4</v>
      </c>
      <c r="C16" s="5">
        <v>31</v>
      </c>
      <c r="D16" s="52">
        <f>'CMS Data - Iowa'!$J$32</f>
        <v>208.74</v>
      </c>
      <c r="E16" s="52">
        <f>'CMS Data - Iowa'!$J$33</f>
        <v>164.53</v>
      </c>
      <c r="F16" s="52">
        <f>'CMS Data - Iowa'!$J$34</f>
        <v>1490.04</v>
      </c>
      <c r="G16" s="52">
        <f>'CMS Data - Iowa'!$J$35</f>
        <v>510.32000000000005</v>
      </c>
      <c r="H16" s="52">
        <f>'CMS Data - Iowa'!$J$36</f>
        <v>1088.01</v>
      </c>
      <c r="I16" s="52">
        <f>'CMS Data - Iowa'!$J$37</f>
        <v>62.09</v>
      </c>
      <c r="J16" s="7">
        <v>5</v>
      </c>
    </row>
    <row r="17" spans="1:10" ht="12.75" customHeight="1" x14ac:dyDescent="0.25">
      <c r="A17" s="5">
        <v>26980</v>
      </c>
      <c r="B17" s="10" t="s">
        <v>5</v>
      </c>
      <c r="C17" s="5">
        <v>52</v>
      </c>
      <c r="D17" s="52">
        <f>'CMS Data - Iowa'!$J$39</f>
        <v>212.17000000000002</v>
      </c>
      <c r="E17" s="52">
        <f>'CMS Data - Iowa'!$J$40</f>
        <v>167.23000000000002</v>
      </c>
      <c r="F17" s="52">
        <f>'CMS Data - Iowa'!$J$41</f>
        <v>1518.38</v>
      </c>
      <c r="G17" s="52">
        <f>'CMS Data - Iowa'!$J$42</f>
        <v>518.01</v>
      </c>
      <c r="H17" s="52">
        <f>'CMS Data - Iowa'!$J$43</f>
        <v>1105.1500000000001</v>
      </c>
      <c r="I17" s="52">
        <f>'CMS Data - Iowa'!$J$44</f>
        <v>63.269999999999996</v>
      </c>
      <c r="J17" s="7">
        <v>6</v>
      </c>
    </row>
    <row r="18" spans="1:10" ht="12.75" customHeight="1" x14ac:dyDescent="0.25">
      <c r="A18" s="5">
        <v>26980</v>
      </c>
      <c r="B18" s="10" t="s">
        <v>131</v>
      </c>
      <c r="C18" s="5">
        <v>92</v>
      </c>
      <c r="D18" s="52">
        <f>'CMS Data - Iowa'!$J$39</f>
        <v>212.17000000000002</v>
      </c>
      <c r="E18" s="52">
        <f>'CMS Data - Iowa'!$J$40</f>
        <v>167.23000000000002</v>
      </c>
      <c r="F18" s="52">
        <f>'CMS Data - Iowa'!$J$41</f>
        <v>1518.38</v>
      </c>
      <c r="G18" s="52">
        <f>'CMS Data - Iowa'!$J$42</f>
        <v>518.01</v>
      </c>
      <c r="H18" s="52">
        <f>'CMS Data - Iowa'!$J$43</f>
        <v>1105.1500000000001</v>
      </c>
      <c r="I18" s="52">
        <f>'CMS Data - Iowa'!$J$44</f>
        <v>63.269999999999996</v>
      </c>
      <c r="J18" s="7">
        <v>6</v>
      </c>
    </row>
    <row r="19" spans="1:10" ht="12.75" customHeight="1" x14ac:dyDescent="0.25">
      <c r="A19" s="5">
        <v>36540</v>
      </c>
      <c r="B19" s="10" t="s">
        <v>78</v>
      </c>
      <c r="C19" s="5">
        <v>43</v>
      </c>
      <c r="D19" s="52">
        <f>'CMS Data - Iowa'!$J$46</f>
        <v>237.26</v>
      </c>
      <c r="E19" s="52">
        <f>'CMS Data - Iowa'!$J$47</f>
        <v>187.01</v>
      </c>
      <c r="F19" s="52">
        <f>'CMS Data - Iowa'!$J$48</f>
        <v>1725.5700000000002</v>
      </c>
      <c r="G19" s="52">
        <f>'CMS Data - Iowa'!$J$49</f>
        <v>574.25</v>
      </c>
      <c r="H19" s="52">
        <f>'CMS Data - Iowa'!$J$50</f>
        <v>1230.49</v>
      </c>
      <c r="I19" s="52">
        <f>'CMS Data - Iowa'!$J$51</f>
        <v>71.900000000000006</v>
      </c>
      <c r="J19" s="7">
        <v>7</v>
      </c>
    </row>
    <row r="20" spans="1:10" ht="12.75" customHeight="1" x14ac:dyDescent="0.25">
      <c r="A20" s="5">
        <v>36540</v>
      </c>
      <c r="B20" s="10" t="s">
        <v>79</v>
      </c>
      <c r="C20" s="5">
        <v>65</v>
      </c>
      <c r="D20" s="52">
        <f>'CMS Data - Iowa'!$J$46</f>
        <v>237.26</v>
      </c>
      <c r="E20" s="52">
        <f>'CMS Data - Iowa'!$J$47</f>
        <v>187.01</v>
      </c>
      <c r="F20" s="52">
        <f>'CMS Data - Iowa'!$J$48</f>
        <v>1725.5700000000002</v>
      </c>
      <c r="G20" s="52">
        <f>'CMS Data - Iowa'!$J$49</f>
        <v>574.25</v>
      </c>
      <c r="H20" s="52">
        <f>'CMS Data - Iowa'!$J$50</f>
        <v>1230.49</v>
      </c>
      <c r="I20" s="52">
        <f>'CMS Data - Iowa'!$J$51</f>
        <v>71.900000000000006</v>
      </c>
      <c r="J20" s="7">
        <v>7</v>
      </c>
    </row>
    <row r="21" spans="1:10" ht="12.75" customHeight="1" x14ac:dyDescent="0.25">
      <c r="A21" s="5">
        <v>36540</v>
      </c>
      <c r="B21" s="10" t="s">
        <v>2</v>
      </c>
      <c r="C21" s="5">
        <v>78</v>
      </c>
      <c r="D21" s="52">
        <f>'CMS Data - Iowa'!$J$46</f>
        <v>237.26</v>
      </c>
      <c r="E21" s="52">
        <f>'CMS Data - Iowa'!$J$47</f>
        <v>187.01</v>
      </c>
      <c r="F21" s="52">
        <f>'CMS Data - Iowa'!$J$48</f>
        <v>1725.5700000000002</v>
      </c>
      <c r="G21" s="52">
        <f>'CMS Data - Iowa'!$J$49</f>
        <v>574.25</v>
      </c>
      <c r="H21" s="52">
        <f>'CMS Data - Iowa'!$J$50</f>
        <v>1230.49</v>
      </c>
      <c r="I21" s="52">
        <f>'CMS Data - Iowa'!$J$51</f>
        <v>71.900000000000006</v>
      </c>
      <c r="J21" s="7">
        <v>7</v>
      </c>
    </row>
    <row r="22" spans="1:10" ht="12.75" customHeight="1" x14ac:dyDescent="0.25">
      <c r="A22" s="5">
        <v>43580</v>
      </c>
      <c r="B22" s="10" t="s">
        <v>6</v>
      </c>
      <c r="C22" s="5">
        <v>97</v>
      </c>
      <c r="D22" s="52">
        <f>'CMS Data - Iowa'!$J$53</f>
        <v>210.64</v>
      </c>
      <c r="E22" s="52">
        <f>'CMS Data - Iowa'!$J$54</f>
        <v>166.03</v>
      </c>
      <c r="F22" s="52">
        <f>'CMS Data - Iowa'!$J$55</f>
        <v>1505.7800000000002</v>
      </c>
      <c r="G22" s="52">
        <f>'CMS Data - Iowa'!$J$56</f>
        <v>514.59</v>
      </c>
      <c r="H22" s="52">
        <f>'CMS Data - Iowa'!$J$57</f>
        <v>1097.54</v>
      </c>
      <c r="I22" s="52">
        <f>'CMS Data - Iowa'!$J$58</f>
        <v>62.739999999999995</v>
      </c>
      <c r="J22" s="7">
        <v>8</v>
      </c>
    </row>
    <row r="23" spans="1:10" ht="12.75" customHeight="1" x14ac:dyDescent="0.25">
      <c r="A23" s="5">
        <v>47940</v>
      </c>
      <c r="B23" s="10" t="s">
        <v>10</v>
      </c>
      <c r="C23" s="18">
        <v>7</v>
      </c>
      <c r="D23" s="52">
        <f>'CMS Data - Iowa'!$J$60</f>
        <v>201.84</v>
      </c>
      <c r="E23" s="52">
        <f>'CMS Data - Iowa'!$J$61</f>
        <v>159.09</v>
      </c>
      <c r="F23" s="52">
        <f>'CMS Data - Iowa'!$J$62</f>
        <v>1433.1</v>
      </c>
      <c r="G23" s="52">
        <f>'CMS Data - Iowa'!$J$63</f>
        <v>494.86</v>
      </c>
      <c r="H23" s="52">
        <f>'CMS Data - Iowa'!$J$64</f>
        <v>1053.57</v>
      </c>
      <c r="I23" s="52">
        <f>'CMS Data - Iowa'!$J$65</f>
        <v>59.709999999999994</v>
      </c>
      <c r="J23" s="7">
        <v>9</v>
      </c>
    </row>
    <row r="24" spans="1:10" ht="12.75" customHeight="1" x14ac:dyDescent="0.25">
      <c r="A24" s="5">
        <v>47940</v>
      </c>
      <c r="B24" s="10" t="s">
        <v>85</v>
      </c>
      <c r="C24" s="18">
        <v>9</v>
      </c>
      <c r="D24" s="52">
        <f>'CMS Data - Iowa'!$J$60</f>
        <v>201.84</v>
      </c>
      <c r="E24" s="52">
        <f>'CMS Data - Iowa'!$J$61</f>
        <v>159.09</v>
      </c>
      <c r="F24" s="52">
        <f>'CMS Data - Iowa'!$J$62</f>
        <v>1433.1</v>
      </c>
      <c r="G24" s="52">
        <f>'CMS Data - Iowa'!$J$63</f>
        <v>494.86</v>
      </c>
      <c r="H24" s="52">
        <f>'CMS Data - Iowa'!$J$64</f>
        <v>1053.57</v>
      </c>
      <c r="I24" s="52">
        <f>'CMS Data - Iowa'!$J$65</f>
        <v>59.709999999999994</v>
      </c>
      <c r="J24" s="7">
        <v>9</v>
      </c>
    </row>
    <row r="25" spans="1:10" ht="12.75" customHeight="1" x14ac:dyDescent="0.25">
      <c r="A25" s="5">
        <v>47940</v>
      </c>
      <c r="B25" s="10" t="s">
        <v>86</v>
      </c>
      <c r="C25" s="18">
        <v>38</v>
      </c>
      <c r="D25" s="52">
        <f>'CMS Data - Iowa'!$J$60</f>
        <v>201.84</v>
      </c>
      <c r="E25" s="52">
        <f>'CMS Data - Iowa'!$J$61</f>
        <v>159.09</v>
      </c>
      <c r="F25" s="52">
        <f>'CMS Data - Iowa'!$J$62</f>
        <v>1433.1</v>
      </c>
      <c r="G25" s="52">
        <f>'CMS Data - Iowa'!$J$63</f>
        <v>494.86</v>
      </c>
      <c r="H25" s="52">
        <f>'CMS Data - Iowa'!$J$64</f>
        <v>1053.57</v>
      </c>
      <c r="I25" s="52">
        <f>'CMS Data - Iowa'!$J$65</f>
        <v>59.709999999999994</v>
      </c>
      <c r="J25" s="7">
        <v>9</v>
      </c>
    </row>
    <row r="26" spans="1:10" x14ac:dyDescent="0.25">
      <c r="A26" s="5">
        <v>99914</v>
      </c>
      <c r="B26" s="10" t="s">
        <v>334</v>
      </c>
      <c r="C26" s="5" t="s">
        <v>32</v>
      </c>
      <c r="D26" s="52">
        <f>'CMS Data - Out-of-State'!$J$3</f>
        <v>211.95</v>
      </c>
      <c r="E26" s="52">
        <f>'CMS Data - Out-of-State'!$J$4</f>
        <v>167.07</v>
      </c>
      <c r="F26" s="52">
        <f>'CMS Data - Out-of-State'!$J$5</f>
        <v>1516.6100000000001</v>
      </c>
      <c r="G26" s="52">
        <f>'CMS Data - Out-of-State'!$J$6</f>
        <v>517.53</v>
      </c>
      <c r="H26" s="52">
        <f>'CMS Data - Out-of-State'!$J$7</f>
        <v>1104.0899999999999</v>
      </c>
      <c r="I26" s="52">
        <f>'CMS Data - Out-of-State'!$J$8</f>
        <v>63.19</v>
      </c>
      <c r="J26" s="7">
        <v>10</v>
      </c>
    </row>
    <row r="27" spans="1:10" x14ac:dyDescent="0.25">
      <c r="A27" s="5">
        <v>99952</v>
      </c>
      <c r="B27" s="10" t="s">
        <v>133</v>
      </c>
      <c r="C27" s="5" t="s">
        <v>74</v>
      </c>
      <c r="D27" s="52">
        <f>'CMS Data - Out-of-State'!$J$10</f>
        <v>208.45</v>
      </c>
      <c r="E27" s="52">
        <f>'CMS Data - Out-of-State'!$J$11</f>
        <v>164.3</v>
      </c>
      <c r="F27" s="52">
        <f>'CMS Data - Out-of-State'!$J$12</f>
        <v>1487.6399999999999</v>
      </c>
      <c r="G27" s="52">
        <f>'CMS Data - Out-of-State'!$J$13</f>
        <v>509.66999999999996</v>
      </c>
      <c r="H27" s="52">
        <f>'CMS Data - Out-of-State'!$J$14</f>
        <v>1086.56</v>
      </c>
      <c r="I27" s="52">
        <f>'CMS Data - Out-of-State'!$J$15</f>
        <v>61.989999999999995</v>
      </c>
      <c r="J27" s="7">
        <v>12</v>
      </c>
    </row>
    <row r="28" spans="1:10" x14ac:dyDescent="0.25">
      <c r="A28" s="5">
        <v>99928</v>
      </c>
      <c r="B28" s="10" t="s">
        <v>569</v>
      </c>
      <c r="C28" s="5" t="s">
        <v>28</v>
      </c>
      <c r="D28" s="52">
        <f>'CMS Data - Out-of-State'!$J$17</f>
        <v>213.8</v>
      </c>
      <c r="E28" s="52">
        <f>'CMS Data - Out-of-State'!$J$18</f>
        <v>168.51999999999998</v>
      </c>
      <c r="F28" s="52">
        <f>'CMS Data - Out-of-State'!$J$19</f>
        <v>1531.85</v>
      </c>
      <c r="G28" s="52">
        <f>'CMS Data - Out-of-State'!$J$20</f>
        <v>521.66999999999996</v>
      </c>
      <c r="H28" s="52">
        <f>'CMS Data - Out-of-State'!$J$21</f>
        <v>1113.31</v>
      </c>
      <c r="I28" s="52">
        <f>'CMS Data - Out-of-State'!$J$22</f>
        <v>63.83</v>
      </c>
      <c r="J28" s="7">
        <v>13</v>
      </c>
    </row>
    <row r="29" spans="1:10" x14ac:dyDescent="0.25">
      <c r="A29" s="5">
        <v>19340</v>
      </c>
      <c r="B29" s="10" t="s">
        <v>132</v>
      </c>
      <c r="C29" s="5">
        <v>19340</v>
      </c>
      <c r="D29" s="52">
        <f>'CMS Data - Out-of-State'!$J$24</f>
        <v>200.62</v>
      </c>
      <c r="E29" s="52">
        <f>'CMS Data - Out-of-State'!$J$25</f>
        <v>158.13</v>
      </c>
      <c r="F29" s="52">
        <f>'CMS Data - Out-of-State'!$J$26</f>
        <v>1423.03</v>
      </c>
      <c r="G29" s="52">
        <f>'CMS Data - Out-of-State'!$J$27</f>
        <v>492.13</v>
      </c>
      <c r="H29" s="52">
        <f>'CMS Data - Out-of-State'!$J$28</f>
        <v>1047.48</v>
      </c>
      <c r="I29" s="52">
        <f>'CMS Data - Out-of-State'!$J$29</f>
        <v>59.289999999999992</v>
      </c>
      <c r="J29" s="7">
        <v>14</v>
      </c>
    </row>
    <row r="30" spans="1:10" x14ac:dyDescent="0.25">
      <c r="A30" s="5">
        <v>36540</v>
      </c>
      <c r="B30" s="10" t="s">
        <v>130</v>
      </c>
      <c r="C30" s="5">
        <v>36540</v>
      </c>
      <c r="D30" s="52">
        <f>'CMS Data - Out-of-State'!$J$31</f>
        <v>237.26</v>
      </c>
      <c r="E30" s="52">
        <f>'CMS Data - Out-of-State'!$J$32</f>
        <v>187.01</v>
      </c>
      <c r="F30" s="52">
        <f>'CMS Data - Out-of-State'!$J$33</f>
        <v>1725.5700000000002</v>
      </c>
      <c r="G30" s="52">
        <f>'CMS Data - Out-of-State'!$J$34</f>
        <v>574.25</v>
      </c>
      <c r="H30" s="52">
        <f>'CMS Data - Out-of-State'!$J$35</f>
        <v>1230.49</v>
      </c>
      <c r="I30" s="52">
        <f>'CMS Data - Out-of-State'!$J$36</f>
        <v>71.900000000000006</v>
      </c>
      <c r="J30" s="7">
        <v>15</v>
      </c>
    </row>
    <row r="31" spans="1:10" x14ac:dyDescent="0.25">
      <c r="A31" s="5">
        <v>43620</v>
      </c>
      <c r="B31" s="10" t="s">
        <v>403</v>
      </c>
      <c r="C31" s="5">
        <v>43620</v>
      </c>
      <c r="D31" s="52">
        <f>'CMS Data - Out-of-State'!$J$38</f>
        <v>200.62</v>
      </c>
      <c r="E31" s="52">
        <f>'CMS Data - Out-of-State'!$J$39</f>
        <v>158.13</v>
      </c>
      <c r="F31" s="52">
        <f>'CMS Data - Out-of-State'!$J$40</f>
        <v>1423.03</v>
      </c>
      <c r="G31" s="52">
        <f>'CMS Data - Out-of-State'!$J$41</f>
        <v>492.13</v>
      </c>
      <c r="H31" s="52">
        <f>'CMS Data - Out-of-State'!$J$42</f>
        <v>1047.48</v>
      </c>
      <c r="I31" s="52">
        <f>'CMS Data - Out-of-State'!$J$43</f>
        <v>59.289999999999992</v>
      </c>
      <c r="J31" s="7">
        <v>16</v>
      </c>
    </row>
  </sheetData>
  <sortState xmlns:xlrd2="http://schemas.microsoft.com/office/spreadsheetml/2017/richdata2" ref="A5:K32">
    <sortCondition ref="J5:J32"/>
    <sortCondition ref="C5:C32"/>
  </sortState>
  <mergeCells count="1">
    <mergeCell ref="A1:H1"/>
  </mergeCells>
  <phoneticPr fontId="0" type="noConversion"/>
  <printOptions horizontalCentered="1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21"/>
  <sheetViews>
    <sheetView workbookViewId="0">
      <pane xSplit="2" ySplit="1" topLeftCell="C90" activePane="bottomRight" state="frozen"/>
      <selection pane="topRight" activeCell="C1" sqref="C1"/>
      <selection pane="bottomLeft" activeCell="A2" sqref="A2"/>
      <selection pane="bottomRight" activeCell="G105" sqref="G105"/>
    </sheetView>
  </sheetViews>
  <sheetFormatPr defaultColWidth="9.109375" defaultRowHeight="13.2" x14ac:dyDescent="0.25"/>
  <cols>
    <col min="1" max="1" width="14.33203125" style="49" bestFit="1" customWidth="1"/>
    <col min="2" max="2" width="42.44140625" style="7" bestFit="1" customWidth="1"/>
    <col min="3" max="3" width="16" style="110" bestFit="1" customWidth="1"/>
    <col min="4" max="4" width="16.33203125" style="6" bestFit="1" customWidth="1"/>
    <col min="5" max="5" width="19.33203125" style="6" bestFit="1" customWidth="1"/>
    <col min="6" max="6" width="9.5546875" style="6" bestFit="1" customWidth="1"/>
    <col min="7" max="7" width="18.44140625" style="6" bestFit="1" customWidth="1"/>
    <col min="8" max="8" width="12.5546875" style="51" bestFit="1" customWidth="1"/>
    <col min="9" max="9" width="12" style="51" bestFit="1" customWidth="1"/>
    <col min="10" max="10" width="10.33203125" style="51" bestFit="1" customWidth="1"/>
    <col min="11" max="11" width="8.6640625" style="6" bestFit="1" customWidth="1"/>
    <col min="12" max="12" width="10.33203125" style="7" bestFit="1" customWidth="1"/>
    <col min="13" max="13" width="8.33203125" style="7" bestFit="1" customWidth="1"/>
    <col min="14" max="14" width="8.5546875" style="7" bestFit="1" customWidth="1"/>
    <col min="15" max="15" width="8.5546875" style="7" customWidth="1"/>
    <col min="16" max="16" width="12.77734375" bestFit="1" customWidth="1"/>
    <col min="17" max="17" width="39" bestFit="1" customWidth="1"/>
    <col min="18" max="18" width="24.44140625" bestFit="1" customWidth="1"/>
    <col min="19" max="19" width="13.109375" bestFit="1" customWidth="1"/>
    <col min="20" max="20" width="27.44140625" bestFit="1" customWidth="1"/>
    <col min="21" max="21" width="22" bestFit="1" customWidth="1"/>
    <col min="22" max="22" width="19.6640625" bestFit="1" customWidth="1"/>
    <col min="23" max="23" width="20.77734375" bestFit="1" customWidth="1"/>
    <col min="24" max="24" width="23.5546875" bestFit="1" customWidth="1"/>
    <col min="25" max="16384" width="9.109375" style="7"/>
  </cols>
  <sheetData>
    <row r="1" spans="1:24" ht="14.4" x14ac:dyDescent="0.25">
      <c r="A1" s="45" t="s">
        <v>11</v>
      </c>
      <c r="B1" s="46" t="s">
        <v>12</v>
      </c>
      <c r="C1" s="48" t="s">
        <v>87</v>
      </c>
      <c r="D1" s="47" t="s">
        <v>25</v>
      </c>
      <c r="E1" s="46" t="s">
        <v>13</v>
      </c>
      <c r="F1" s="47" t="s">
        <v>26</v>
      </c>
      <c r="G1" s="47" t="s">
        <v>27</v>
      </c>
      <c r="H1" s="48" t="s">
        <v>367</v>
      </c>
      <c r="I1" s="48" t="s">
        <v>559</v>
      </c>
      <c r="J1" s="48">
        <v>652</v>
      </c>
      <c r="K1" s="47">
        <v>655</v>
      </c>
      <c r="L1" s="48">
        <v>656</v>
      </c>
      <c r="M1" s="48" t="s">
        <v>363</v>
      </c>
      <c r="P1" s="121" t="s">
        <v>570</v>
      </c>
      <c r="Q1" s="121" t="s">
        <v>571</v>
      </c>
      <c r="R1" s="121" t="s">
        <v>572</v>
      </c>
      <c r="S1" s="121" t="s">
        <v>575</v>
      </c>
      <c r="T1" s="121" t="s">
        <v>578</v>
      </c>
      <c r="U1" s="121" t="s">
        <v>400</v>
      </c>
      <c r="V1" s="121" t="s">
        <v>579</v>
      </c>
      <c r="W1" s="121" t="s">
        <v>580</v>
      </c>
      <c r="X1" s="121" t="s">
        <v>610</v>
      </c>
    </row>
    <row r="2" spans="1:24" ht="14.4" x14ac:dyDescent="0.25">
      <c r="A2" s="49" t="s">
        <v>191</v>
      </c>
      <c r="B2" s="7" t="s">
        <v>371</v>
      </c>
      <c r="C2" s="110">
        <v>30</v>
      </c>
      <c r="D2" s="6" t="s">
        <v>68</v>
      </c>
      <c r="E2" s="6" t="s">
        <v>148</v>
      </c>
      <c r="F2" s="6" t="s">
        <v>30</v>
      </c>
      <c r="G2" s="6" t="s">
        <v>31</v>
      </c>
      <c r="H2" s="50">
        <f>IF(ISERROR(VLOOKUP(($C2),'Rates - Co. Sort'!$C$3:$I$31,1,FALSE)),'Rates - Co. Sort'!D$3,VLOOKUP(($C2),'Rates - Co. Sort'!$C$3:$I$31,2,FALSE))</f>
        <v>200.62</v>
      </c>
      <c r="I2" s="50">
        <f>IF(ISERROR(VLOOKUP(($C2),'Rates - Co. Sort'!$C$3:$I$31,1,FALSE)),'Rates - Co. Sort'!E$3,VLOOKUP(($C2),'Rates - Co. Sort'!$C$3:$I$31,3,FALSE))</f>
        <v>158.13</v>
      </c>
      <c r="J2" s="50">
        <f>IF(ISERROR(VLOOKUP(($C2),'Rates - Co. Sort'!$C$3:$I$31,1,FALSE)),'Rates - Co. Sort'!F$3,VLOOKUP(($C2),'Rates - Co. Sort'!$C$3:$I$31,4,FALSE))</f>
        <v>1423.03</v>
      </c>
      <c r="K2" s="50">
        <f>IF(ISERROR(VLOOKUP(($C2),'Rates - Co. Sort'!$C$3:$I$31,1,FALSE)),'Rates - Co. Sort'!G$3,VLOOKUP(($C2),'Rates - Co. Sort'!$C$3:$I$31,5,FALSE))</f>
        <v>492.13</v>
      </c>
      <c r="L2" s="50">
        <f>IF(ISERROR(VLOOKUP(($C2),'Rates - Co. Sort'!$C$3:$I$31,1,FALSE)),'Rates - Co. Sort'!H$3,VLOOKUP(($C2),'Rates - Co. Sort'!$C$3:$I$31,6,FALSE))</f>
        <v>1047.48</v>
      </c>
      <c r="M2" s="50">
        <f>IF(ISERROR(VLOOKUP(($C2),'Rates - Co. Sort'!$C$3:$I$31,1,FALSE)),'Rates - Co. Sort'!I$3,VLOOKUP(($C2),'Rates - Co. Sort'!$C$3:$I$31,7,FALSE))</f>
        <v>59.289999999999992</v>
      </c>
      <c r="N2" s="7" t="b">
        <f t="shared" ref="N2:N33" si="0">EXACT(P2,A2)</f>
        <v>1</v>
      </c>
      <c r="O2" s="7" t="b">
        <f>EXACT(VALUE(C2),VALUE(T2))</f>
        <v>1</v>
      </c>
      <c r="P2" s="120" t="s">
        <v>191</v>
      </c>
      <c r="Q2" s="120" t="s">
        <v>371</v>
      </c>
      <c r="R2" s="120" t="s">
        <v>404</v>
      </c>
      <c r="S2" s="120" t="s">
        <v>405</v>
      </c>
      <c r="T2" s="120" t="s">
        <v>277</v>
      </c>
      <c r="U2" s="120" t="s">
        <v>68</v>
      </c>
      <c r="V2" s="120" t="s">
        <v>148</v>
      </c>
      <c r="W2" s="120" t="s">
        <v>30</v>
      </c>
      <c r="X2" s="120" t="s">
        <v>31</v>
      </c>
    </row>
    <row r="3" spans="1:24" ht="14.4" x14ac:dyDescent="0.25">
      <c r="A3" s="49" t="s">
        <v>354</v>
      </c>
      <c r="B3" s="7" t="s">
        <v>336</v>
      </c>
      <c r="C3" s="110">
        <v>78</v>
      </c>
      <c r="D3" s="6" t="s">
        <v>29</v>
      </c>
      <c r="E3" s="6" t="s">
        <v>147</v>
      </c>
      <c r="F3" s="6" t="s">
        <v>30</v>
      </c>
      <c r="G3" s="6" t="s">
        <v>31</v>
      </c>
      <c r="H3" s="50">
        <f>IF(ISERROR(VLOOKUP(($C3),'Rates - Co. Sort'!$C$3:$I$31,1,FALSE)),'Rates - Co. Sort'!D$3,VLOOKUP(($C3),'Rates - Co. Sort'!$C$3:$I$31,2,FALSE))</f>
        <v>237.26</v>
      </c>
      <c r="I3" s="50">
        <f>IF(ISERROR(VLOOKUP(($C3),'Rates - Co. Sort'!$C$3:$I$31,1,FALSE)),'Rates - Co. Sort'!E$3,VLOOKUP(($C3),'Rates - Co. Sort'!$C$3:$I$31,3,FALSE))</f>
        <v>187.01</v>
      </c>
      <c r="J3" s="50">
        <f>IF(ISERROR(VLOOKUP(($C3),'Rates - Co. Sort'!$C$3:$I$31,1,FALSE)),'Rates - Co. Sort'!F$3,VLOOKUP(($C3),'Rates - Co. Sort'!$C$3:$I$31,4,FALSE))</f>
        <v>1725.5700000000002</v>
      </c>
      <c r="K3" s="50">
        <f>IF(ISERROR(VLOOKUP(($C3),'Rates - Co. Sort'!$C$3:$I$31,1,FALSE)),'Rates - Co. Sort'!G$3,VLOOKUP(($C3),'Rates - Co. Sort'!$C$3:$I$31,5,FALSE))</f>
        <v>574.25</v>
      </c>
      <c r="L3" s="50">
        <f>IF(ISERROR(VLOOKUP(($C3),'Rates - Co. Sort'!$C$3:$I$31,1,FALSE)),'Rates - Co. Sort'!H$3,VLOOKUP(($C3),'Rates - Co. Sort'!$C$3:$I$31,6,FALSE))</f>
        <v>1230.49</v>
      </c>
      <c r="M3" s="50">
        <f>IF(ISERROR(VLOOKUP(($C3),'Rates - Co. Sort'!$C$3:$I$31,1,FALSE)),'Rates - Co. Sort'!I$3,VLOOKUP(($C3),'Rates - Co. Sort'!$C$3:$I$31,7,FALSE))</f>
        <v>71.900000000000006</v>
      </c>
      <c r="N3" s="7" t="b">
        <f t="shared" si="0"/>
        <v>1</v>
      </c>
      <c r="O3" s="7" t="b">
        <f t="shared" ref="O3:O66" si="1">EXACT(VALUE(C3),VALUE(T3))</f>
        <v>1</v>
      </c>
      <c r="P3" s="120" t="s">
        <v>354</v>
      </c>
      <c r="Q3" s="120" t="s">
        <v>336</v>
      </c>
      <c r="R3" s="120" t="s">
        <v>406</v>
      </c>
      <c r="S3" s="120" t="s">
        <v>407</v>
      </c>
      <c r="T3" s="120" t="s">
        <v>313</v>
      </c>
      <c r="U3" s="120" t="s">
        <v>29</v>
      </c>
      <c r="V3" s="120" t="s">
        <v>147</v>
      </c>
      <c r="W3" s="120" t="s">
        <v>30</v>
      </c>
      <c r="X3" s="120" t="s">
        <v>31</v>
      </c>
    </row>
    <row r="4" spans="1:24" ht="14.4" x14ac:dyDescent="0.25">
      <c r="A4" s="49" t="s">
        <v>550</v>
      </c>
      <c r="B4" s="7" t="s">
        <v>553</v>
      </c>
      <c r="C4" s="110">
        <v>57</v>
      </c>
      <c r="D4" s="6" t="s">
        <v>42</v>
      </c>
      <c r="E4" s="6" t="s">
        <v>558</v>
      </c>
      <c r="F4" s="6" t="s">
        <v>30</v>
      </c>
      <c r="G4" s="6" t="s">
        <v>31</v>
      </c>
      <c r="H4" s="50">
        <f>IF(ISERROR(VLOOKUP(($C4),'Rates - Co. Sort'!$C$3:$I$31,1,FALSE)),'Rates - Co. Sort'!D$3,VLOOKUP(($C4),'Rates - Co. Sort'!$C$3:$I$31,2,FALSE))</f>
        <v>211.21999999999997</v>
      </c>
      <c r="I4" s="50">
        <f>IF(ISERROR(VLOOKUP(($C4),'Rates - Co. Sort'!$C$3:$I$31,1,FALSE)),'Rates - Co. Sort'!E$3,VLOOKUP(($C4),'Rates - Co. Sort'!$C$3:$I$31,3,FALSE))</f>
        <v>166.49</v>
      </c>
      <c r="J4" s="50">
        <f>IF(ISERROR(VLOOKUP(($C4),'Rates - Co. Sort'!$C$3:$I$31,1,FALSE)),'Rates - Co. Sort'!F$3,VLOOKUP(($C4),'Rates - Co. Sort'!$C$3:$I$31,4,FALSE))</f>
        <v>1510.5700000000002</v>
      </c>
      <c r="K4" s="50">
        <f>IF(ISERROR(VLOOKUP(($C4),'Rates - Co. Sort'!$C$3:$I$31,1,FALSE)),'Rates - Co. Sort'!G$3,VLOOKUP(($C4),'Rates - Co. Sort'!$C$3:$I$31,5,FALSE))</f>
        <v>515.89</v>
      </c>
      <c r="L4" s="50">
        <f>IF(ISERROR(VLOOKUP(($C4),'Rates - Co. Sort'!$C$3:$I$31,1,FALSE)),'Rates - Co. Sort'!H$3,VLOOKUP(($C4),'Rates - Co. Sort'!$C$3:$I$31,6,FALSE))</f>
        <v>1100.43</v>
      </c>
      <c r="M4" s="50">
        <f>IF(ISERROR(VLOOKUP(($C4),'Rates - Co. Sort'!$C$3:$I$31,1,FALSE)),'Rates - Co. Sort'!I$3,VLOOKUP(($C4),'Rates - Co. Sort'!$C$3:$I$31,7,FALSE))</f>
        <v>62.94</v>
      </c>
      <c r="N4" s="7" t="b">
        <f t="shared" si="0"/>
        <v>1</v>
      </c>
      <c r="O4" s="7" t="b">
        <f t="shared" si="1"/>
        <v>1</v>
      </c>
      <c r="P4" s="120" t="s">
        <v>550</v>
      </c>
      <c r="Q4" s="120" t="s">
        <v>553</v>
      </c>
      <c r="R4" s="120" t="s">
        <v>555</v>
      </c>
      <c r="S4" s="120" t="s">
        <v>557</v>
      </c>
      <c r="T4" s="120" t="s">
        <v>279</v>
      </c>
      <c r="U4" s="120" t="s">
        <v>42</v>
      </c>
      <c r="V4" s="120" t="s">
        <v>558</v>
      </c>
      <c r="W4" s="120" t="s">
        <v>30</v>
      </c>
      <c r="X4" s="120" t="s">
        <v>31</v>
      </c>
    </row>
    <row r="5" spans="1:24" ht="14.4" x14ac:dyDescent="0.25">
      <c r="A5" s="49" t="s">
        <v>564</v>
      </c>
      <c r="B5" s="7" t="s">
        <v>565</v>
      </c>
      <c r="C5" s="110">
        <v>78</v>
      </c>
      <c r="D5" s="6" t="s">
        <v>29</v>
      </c>
      <c r="E5" s="6" t="s">
        <v>147</v>
      </c>
      <c r="F5" s="6" t="s">
        <v>30</v>
      </c>
      <c r="G5" s="6" t="s">
        <v>31</v>
      </c>
      <c r="H5" s="50">
        <f>IF(ISERROR(VLOOKUP(($C5),'Rates - Co. Sort'!$C$3:$I$31,1,FALSE)),'Rates - Co. Sort'!D$3,VLOOKUP(($C5),'Rates - Co. Sort'!$C$3:$I$31,2,FALSE))</f>
        <v>237.26</v>
      </c>
      <c r="I5" s="50">
        <f>IF(ISERROR(VLOOKUP(($C5),'Rates - Co. Sort'!$C$3:$I$31,1,FALSE)),'Rates - Co. Sort'!E$3,VLOOKUP(($C5),'Rates - Co. Sort'!$C$3:$I$31,3,FALSE))</f>
        <v>187.01</v>
      </c>
      <c r="J5" s="50">
        <f>IF(ISERROR(VLOOKUP(($C5),'Rates - Co. Sort'!$C$3:$I$31,1,FALSE)),'Rates - Co. Sort'!F$3,VLOOKUP(($C5),'Rates - Co. Sort'!$C$3:$I$31,4,FALSE))</f>
        <v>1725.5700000000002</v>
      </c>
      <c r="K5" s="50">
        <f>IF(ISERROR(VLOOKUP(($C5),'Rates - Co. Sort'!$C$3:$I$31,1,FALSE)),'Rates - Co. Sort'!G$3,VLOOKUP(($C5),'Rates - Co. Sort'!$C$3:$I$31,5,FALSE))</f>
        <v>574.25</v>
      </c>
      <c r="L5" s="50">
        <f>IF(ISERROR(VLOOKUP(($C5),'Rates - Co. Sort'!$C$3:$I$31,1,FALSE)),'Rates - Co. Sort'!H$3,VLOOKUP(($C5),'Rates - Co. Sort'!$C$3:$I$31,6,FALSE))</f>
        <v>1230.49</v>
      </c>
      <c r="M5" s="50">
        <f>IF(ISERROR(VLOOKUP(($C5),'Rates - Co. Sort'!$C$3:$I$31,1,FALSE)),'Rates - Co. Sort'!I$3,VLOOKUP(($C5),'Rates - Co. Sort'!$C$3:$I$31,7,FALSE))</f>
        <v>71.900000000000006</v>
      </c>
      <c r="N5" s="7" t="b">
        <f t="shared" si="0"/>
        <v>1</v>
      </c>
      <c r="O5" s="7" t="b">
        <f t="shared" si="1"/>
        <v>1</v>
      </c>
      <c r="P5" s="120" t="s">
        <v>564</v>
      </c>
      <c r="Q5" s="120" t="s">
        <v>565</v>
      </c>
      <c r="R5" s="120" t="s">
        <v>573</v>
      </c>
      <c r="S5" s="120" t="s">
        <v>576</v>
      </c>
      <c r="T5" s="120" t="s">
        <v>313</v>
      </c>
      <c r="U5" s="120" t="s">
        <v>29</v>
      </c>
      <c r="V5" s="120" t="s">
        <v>147</v>
      </c>
      <c r="W5" s="120" t="s">
        <v>30</v>
      </c>
      <c r="X5" s="120" t="s">
        <v>31</v>
      </c>
    </row>
    <row r="6" spans="1:24" ht="14.4" x14ac:dyDescent="0.25">
      <c r="A6" s="49" t="s">
        <v>582</v>
      </c>
      <c r="B6" s="7" t="s">
        <v>588</v>
      </c>
      <c r="C6" s="110">
        <v>77</v>
      </c>
      <c r="D6" s="6" t="s">
        <v>591</v>
      </c>
      <c r="E6" s="6" t="s">
        <v>250</v>
      </c>
      <c r="F6" s="6" t="s">
        <v>30</v>
      </c>
      <c r="G6" s="6" t="s">
        <v>31</v>
      </c>
      <c r="H6" s="50">
        <f>IF(ISERROR(VLOOKUP(($C6),'Rates - Co. Sort'!$C$3:$I$31,1,FALSE)),'Rates - Co. Sort'!D$3,VLOOKUP(($C6),'Rates - Co. Sort'!$C$3:$I$31,2,FALSE))</f>
        <v>218.25</v>
      </c>
      <c r="I6" s="50">
        <f>IF(ISERROR(VLOOKUP(($C6),'Rates - Co. Sort'!$C$3:$I$31,1,FALSE)),'Rates - Co. Sort'!E$3,VLOOKUP(($C6),'Rates - Co. Sort'!$C$3:$I$31,3,FALSE))</f>
        <v>172.03</v>
      </c>
      <c r="J6" s="50">
        <f>IF(ISERROR(VLOOKUP(($C6),'Rates - Co. Sort'!$C$3:$I$31,1,FALSE)),'Rates - Co. Sort'!F$3,VLOOKUP(($C6),'Rates - Co. Sort'!$C$3:$I$31,4,FALSE))</f>
        <v>1568.63</v>
      </c>
      <c r="K6" s="50">
        <f>IF(ISERROR(VLOOKUP(($C6),'Rates - Co. Sort'!$C$3:$I$31,1,FALSE)),'Rates - Co. Sort'!G$3,VLOOKUP(($C6),'Rates - Co. Sort'!$C$3:$I$31,5,FALSE))</f>
        <v>531.65</v>
      </c>
      <c r="L6" s="50">
        <f>IF(ISERROR(VLOOKUP(($C6),'Rates - Co. Sort'!$C$3:$I$31,1,FALSE)),'Rates - Co. Sort'!H$3,VLOOKUP(($C6),'Rates - Co. Sort'!$C$3:$I$31,6,FALSE))</f>
        <v>1135.55</v>
      </c>
      <c r="M6" s="50">
        <f>IF(ISERROR(VLOOKUP(($C6),'Rates - Co. Sort'!$C$3:$I$31,1,FALSE)),'Rates - Co. Sort'!I$3,VLOOKUP(($C6),'Rates - Co. Sort'!$C$3:$I$31,7,FALSE))</f>
        <v>65.36</v>
      </c>
      <c r="N6" s="7" t="b">
        <f t="shared" si="0"/>
        <v>1</v>
      </c>
      <c r="O6" s="7" t="b">
        <f t="shared" si="1"/>
        <v>1</v>
      </c>
      <c r="P6" s="120" t="s">
        <v>582</v>
      </c>
      <c r="Q6" s="120" t="s">
        <v>594</v>
      </c>
      <c r="R6" s="120" t="s">
        <v>583</v>
      </c>
      <c r="S6" s="120" t="s">
        <v>513</v>
      </c>
      <c r="T6" s="120" t="s">
        <v>280</v>
      </c>
      <c r="U6" s="120" t="s">
        <v>33</v>
      </c>
      <c r="V6" s="120" t="s">
        <v>250</v>
      </c>
      <c r="W6" s="120" t="s">
        <v>30</v>
      </c>
      <c r="X6" s="120" t="s">
        <v>31</v>
      </c>
    </row>
    <row r="7" spans="1:24" ht="14.4" x14ac:dyDescent="0.25">
      <c r="A7" s="49" t="s">
        <v>595</v>
      </c>
      <c r="B7" s="7" t="s">
        <v>381</v>
      </c>
      <c r="C7" s="110">
        <v>97</v>
      </c>
      <c r="D7" s="6" t="s">
        <v>35</v>
      </c>
      <c r="E7" s="6" t="s">
        <v>204</v>
      </c>
      <c r="F7" s="6" t="s">
        <v>30</v>
      </c>
      <c r="G7" s="6" t="s">
        <v>31</v>
      </c>
      <c r="H7" s="50">
        <f>IF(ISERROR(VLOOKUP(($C7),'Rates - Co. Sort'!$C$3:$I$31,1,FALSE)),'Rates - Co. Sort'!D$3,VLOOKUP(($C7),'Rates - Co. Sort'!$C$3:$I$31,2,FALSE))</f>
        <v>210.64</v>
      </c>
      <c r="I7" s="50">
        <f>IF(ISERROR(VLOOKUP(($C7),'Rates - Co. Sort'!$C$3:$I$31,1,FALSE)),'Rates - Co. Sort'!E$3,VLOOKUP(($C7),'Rates - Co. Sort'!$C$3:$I$31,3,FALSE))</f>
        <v>166.03</v>
      </c>
      <c r="J7" s="50">
        <f>IF(ISERROR(VLOOKUP(($C7),'Rates - Co. Sort'!$C$3:$I$31,1,FALSE)),'Rates - Co. Sort'!F$3,VLOOKUP(($C7),'Rates - Co. Sort'!$C$3:$I$31,4,FALSE))</f>
        <v>1505.7800000000002</v>
      </c>
      <c r="K7" s="50">
        <f>IF(ISERROR(VLOOKUP(($C7),'Rates - Co. Sort'!$C$3:$I$31,1,FALSE)),'Rates - Co. Sort'!G$3,VLOOKUP(($C7),'Rates - Co. Sort'!$C$3:$I$31,5,FALSE))</f>
        <v>514.59</v>
      </c>
      <c r="L7" s="50">
        <f>IF(ISERROR(VLOOKUP(($C7),'Rates - Co. Sort'!$C$3:$I$31,1,FALSE)),'Rates - Co. Sort'!H$3,VLOOKUP(($C7),'Rates - Co. Sort'!$C$3:$I$31,6,FALSE))</f>
        <v>1097.54</v>
      </c>
      <c r="M7" s="50">
        <f>IF(ISERROR(VLOOKUP(($C7),'Rates - Co. Sort'!$C$3:$I$31,1,FALSE)),'Rates - Co. Sort'!I$3,VLOOKUP(($C7),'Rates - Co. Sort'!$C$3:$I$31,7,FALSE))</f>
        <v>62.739999999999995</v>
      </c>
      <c r="N7" s="7" t="b">
        <f t="shared" si="0"/>
        <v>1</v>
      </c>
      <c r="O7" s="7" t="b">
        <f t="shared" si="1"/>
        <v>1</v>
      </c>
      <c r="P7" s="120" t="s">
        <v>595</v>
      </c>
      <c r="Q7" s="120" t="s">
        <v>381</v>
      </c>
      <c r="R7" s="120" t="s">
        <v>615</v>
      </c>
      <c r="S7" s="120" t="s">
        <v>531</v>
      </c>
      <c r="T7" s="120" t="s">
        <v>203</v>
      </c>
      <c r="U7" s="120" t="s">
        <v>35</v>
      </c>
      <c r="V7" s="120" t="s">
        <v>204</v>
      </c>
      <c r="W7" s="120" t="s">
        <v>30</v>
      </c>
      <c r="X7" s="120" t="s">
        <v>31</v>
      </c>
    </row>
    <row r="8" spans="1:24" ht="14.4" x14ac:dyDescent="0.25">
      <c r="A8" s="49" t="s">
        <v>386</v>
      </c>
      <c r="B8" s="7" t="s">
        <v>387</v>
      </c>
      <c r="C8" s="110">
        <v>43620</v>
      </c>
      <c r="D8" s="6" t="s">
        <v>357</v>
      </c>
      <c r="E8" s="6" t="s">
        <v>373</v>
      </c>
      <c r="F8" s="6" t="s">
        <v>73</v>
      </c>
      <c r="G8" s="6" t="s">
        <v>31</v>
      </c>
      <c r="H8" s="50">
        <f>IF(ISERROR(VLOOKUP(($C8),'Rates - Co. Sort'!$C$3:$I$31,1,FALSE)),'Rates - Co. Sort'!D$3,VLOOKUP(($C8),'Rates - Co. Sort'!$C$3:$I$31,2,FALSE))</f>
        <v>200.62</v>
      </c>
      <c r="I8" s="50">
        <f>IF(ISERROR(VLOOKUP(($C8),'Rates - Co. Sort'!$C$3:$I$31,1,FALSE)),'Rates - Co. Sort'!E$3,VLOOKUP(($C8),'Rates - Co. Sort'!$C$3:$I$31,3,FALSE))</f>
        <v>158.13</v>
      </c>
      <c r="J8" s="50">
        <f>IF(ISERROR(VLOOKUP(($C8),'Rates - Co. Sort'!$C$3:$I$31,1,FALSE)),'Rates - Co. Sort'!F$3,VLOOKUP(($C8),'Rates - Co. Sort'!$C$3:$I$31,4,FALSE))</f>
        <v>1423.03</v>
      </c>
      <c r="K8" s="50">
        <f>IF(ISERROR(VLOOKUP(($C8),'Rates - Co. Sort'!$C$3:$I$31,1,FALSE)),'Rates - Co. Sort'!G$3,VLOOKUP(($C8),'Rates - Co. Sort'!$C$3:$I$31,5,FALSE))</f>
        <v>492.13</v>
      </c>
      <c r="L8" s="50">
        <f>IF(ISERROR(VLOOKUP(($C8),'Rates - Co. Sort'!$C$3:$I$31,1,FALSE)),'Rates - Co. Sort'!H$3,VLOOKUP(($C8),'Rates - Co. Sort'!$C$3:$I$31,6,FALSE))</f>
        <v>1047.48</v>
      </c>
      <c r="M8" s="50">
        <f>IF(ISERROR(VLOOKUP(($C8),'Rates - Co. Sort'!$C$3:$I$31,1,FALSE)),'Rates - Co. Sort'!I$3,VLOOKUP(($C8),'Rates - Co. Sort'!$C$3:$I$31,7,FALSE))</f>
        <v>59.289999999999992</v>
      </c>
      <c r="N8" s="7" t="b">
        <f t="shared" si="0"/>
        <v>1</v>
      </c>
      <c r="O8" s="7" t="e">
        <f t="shared" si="1"/>
        <v>#VALUE!</v>
      </c>
      <c r="P8" s="120" t="s">
        <v>386</v>
      </c>
      <c r="Q8" s="120" t="s">
        <v>387</v>
      </c>
      <c r="R8" s="120" t="s">
        <v>408</v>
      </c>
      <c r="S8" s="120" t="s">
        <v>409</v>
      </c>
      <c r="T8" s="120" t="s">
        <v>73</v>
      </c>
      <c r="U8" s="120" t="s">
        <v>391</v>
      </c>
      <c r="V8" s="120" t="s">
        <v>373</v>
      </c>
      <c r="W8" s="120" t="s">
        <v>73</v>
      </c>
      <c r="X8" s="120" t="s">
        <v>31</v>
      </c>
    </row>
    <row r="9" spans="1:24" ht="14.4" x14ac:dyDescent="0.25">
      <c r="A9" s="49" t="s">
        <v>335</v>
      </c>
      <c r="B9" s="7" t="s">
        <v>336</v>
      </c>
      <c r="C9" s="110">
        <v>34</v>
      </c>
      <c r="D9" s="6" t="s">
        <v>393</v>
      </c>
      <c r="E9" s="6" t="s">
        <v>395</v>
      </c>
      <c r="F9" s="6" t="s">
        <v>30</v>
      </c>
      <c r="G9" s="6" t="s">
        <v>31</v>
      </c>
      <c r="H9" s="50">
        <f>IF(ISERROR(VLOOKUP(($C9),'Rates - Co. Sort'!$C$3:$I$31,1,FALSE)),'Rates - Co. Sort'!D$3,VLOOKUP(($C9),'Rates - Co. Sort'!$C$3:$I$31,2,FALSE))</f>
        <v>200.62</v>
      </c>
      <c r="I9" s="50">
        <f>IF(ISERROR(VLOOKUP(($C9),'Rates - Co. Sort'!$C$3:$I$31,1,FALSE)),'Rates - Co. Sort'!E$3,VLOOKUP(($C9),'Rates - Co. Sort'!$C$3:$I$31,3,FALSE))</f>
        <v>158.13</v>
      </c>
      <c r="J9" s="50">
        <f>IF(ISERROR(VLOOKUP(($C9),'Rates - Co. Sort'!$C$3:$I$31,1,FALSE)),'Rates - Co. Sort'!F$3,VLOOKUP(($C9),'Rates - Co. Sort'!$C$3:$I$31,4,FALSE))</f>
        <v>1423.03</v>
      </c>
      <c r="K9" s="50">
        <f>IF(ISERROR(VLOOKUP(($C9),'Rates - Co. Sort'!$C$3:$I$31,1,FALSE)),'Rates - Co. Sort'!G$3,VLOOKUP(($C9),'Rates - Co. Sort'!$C$3:$I$31,5,FALSE))</f>
        <v>492.13</v>
      </c>
      <c r="L9" s="50">
        <f>IF(ISERROR(VLOOKUP(($C9),'Rates - Co. Sort'!$C$3:$I$31,1,FALSE)),'Rates - Co. Sort'!H$3,VLOOKUP(($C9),'Rates - Co. Sort'!$C$3:$I$31,6,FALSE))</f>
        <v>1047.48</v>
      </c>
      <c r="M9" s="50">
        <f>IF(ISERROR(VLOOKUP(($C9),'Rates - Co. Sort'!$C$3:$I$31,1,FALSE)),'Rates - Co. Sort'!I$3,VLOOKUP(($C9),'Rates - Co. Sort'!$C$3:$I$31,7,FALSE))</f>
        <v>59.289999999999992</v>
      </c>
      <c r="N9" s="7" t="b">
        <f t="shared" si="0"/>
        <v>1</v>
      </c>
      <c r="O9" s="7" t="b">
        <f t="shared" si="1"/>
        <v>1</v>
      </c>
      <c r="P9" s="120" t="s">
        <v>335</v>
      </c>
      <c r="Q9" s="120" t="s">
        <v>336</v>
      </c>
      <c r="R9" s="120" t="s">
        <v>410</v>
      </c>
      <c r="S9" s="120" t="s">
        <v>407</v>
      </c>
      <c r="T9" s="120" t="s">
        <v>392</v>
      </c>
      <c r="U9" s="120" t="s">
        <v>393</v>
      </c>
      <c r="V9" s="120" t="s">
        <v>395</v>
      </c>
      <c r="W9" s="120" t="s">
        <v>30</v>
      </c>
      <c r="X9" s="120" t="s">
        <v>31</v>
      </c>
    </row>
    <row r="10" spans="1:24" ht="14.4" x14ac:dyDescent="0.25">
      <c r="A10" s="49" t="s">
        <v>337</v>
      </c>
      <c r="B10" s="7" t="s">
        <v>372</v>
      </c>
      <c r="C10" s="110">
        <v>43620</v>
      </c>
      <c r="D10" s="6" t="s">
        <v>357</v>
      </c>
      <c r="E10" s="6" t="s">
        <v>373</v>
      </c>
      <c r="F10" s="6" t="s">
        <v>73</v>
      </c>
      <c r="G10" s="6" t="s">
        <v>31</v>
      </c>
      <c r="H10" s="50">
        <f>IF(ISERROR(VLOOKUP(($C10),'Rates - Co. Sort'!$C$3:$I$31,1,FALSE)),'Rates - Co. Sort'!D$3,VLOOKUP(($C10),'Rates - Co. Sort'!$C$3:$I$31,2,FALSE))</f>
        <v>200.62</v>
      </c>
      <c r="I10" s="50">
        <f>IF(ISERROR(VLOOKUP(($C10),'Rates - Co. Sort'!$C$3:$I$31,1,FALSE)),'Rates - Co. Sort'!E$3,VLOOKUP(($C10),'Rates - Co. Sort'!$C$3:$I$31,3,FALSE))</f>
        <v>158.13</v>
      </c>
      <c r="J10" s="50">
        <f>IF(ISERROR(VLOOKUP(($C10),'Rates - Co. Sort'!$C$3:$I$31,1,FALSE)),'Rates - Co. Sort'!F$3,VLOOKUP(($C10),'Rates - Co. Sort'!$C$3:$I$31,4,FALSE))</f>
        <v>1423.03</v>
      </c>
      <c r="K10" s="50">
        <f>IF(ISERROR(VLOOKUP(($C10),'Rates - Co. Sort'!$C$3:$I$31,1,FALSE)),'Rates - Co. Sort'!G$3,VLOOKUP(($C10),'Rates - Co. Sort'!$C$3:$I$31,5,FALSE))</f>
        <v>492.13</v>
      </c>
      <c r="L10" s="50">
        <f>IF(ISERROR(VLOOKUP(($C10),'Rates - Co. Sort'!$C$3:$I$31,1,FALSE)),'Rates - Co. Sort'!H$3,VLOOKUP(($C10),'Rates - Co. Sort'!$C$3:$I$31,6,FALSE))</f>
        <v>1047.48</v>
      </c>
      <c r="M10" s="50">
        <f>IF(ISERROR(VLOOKUP(($C10),'Rates - Co. Sort'!$C$3:$I$31,1,FALSE)),'Rates - Co. Sort'!I$3,VLOOKUP(($C10),'Rates - Co. Sort'!$C$3:$I$31,7,FALSE))</f>
        <v>59.289999999999992</v>
      </c>
      <c r="N10" s="7" t="b">
        <f t="shared" si="0"/>
        <v>1</v>
      </c>
      <c r="O10" s="7" t="e">
        <f t="shared" si="1"/>
        <v>#VALUE!</v>
      </c>
      <c r="P10" s="120" t="s">
        <v>337</v>
      </c>
      <c r="Q10" s="120" t="s">
        <v>372</v>
      </c>
      <c r="R10" s="120" t="s">
        <v>411</v>
      </c>
      <c r="S10" s="120" t="s">
        <v>412</v>
      </c>
      <c r="T10" s="120" t="s">
        <v>73</v>
      </c>
      <c r="U10" s="120" t="s">
        <v>391</v>
      </c>
      <c r="V10" s="120" t="s">
        <v>373</v>
      </c>
      <c r="W10" s="120" t="s">
        <v>73</v>
      </c>
      <c r="X10" s="120" t="s">
        <v>31</v>
      </c>
    </row>
    <row r="11" spans="1:24" ht="14.4" x14ac:dyDescent="0.25">
      <c r="A11" s="49" t="s">
        <v>396</v>
      </c>
      <c r="B11" s="7" t="s">
        <v>397</v>
      </c>
      <c r="C11" s="110">
        <v>77</v>
      </c>
      <c r="D11" s="6" t="s">
        <v>33</v>
      </c>
      <c r="E11" s="6" t="s">
        <v>250</v>
      </c>
      <c r="F11" s="6" t="s">
        <v>30</v>
      </c>
      <c r="G11" s="6" t="s">
        <v>31</v>
      </c>
      <c r="H11" s="50">
        <f>IF(ISERROR(VLOOKUP(($C11),'Rates - Co. Sort'!$C$3:$I$31,1,FALSE)),'Rates - Co. Sort'!D$3,VLOOKUP(($C11),'Rates - Co. Sort'!$C$3:$I$31,2,FALSE))</f>
        <v>218.25</v>
      </c>
      <c r="I11" s="50">
        <f>IF(ISERROR(VLOOKUP(($C11),'Rates - Co. Sort'!$C$3:$I$31,1,FALSE)),'Rates - Co. Sort'!E$3,VLOOKUP(($C11),'Rates - Co. Sort'!$C$3:$I$31,3,FALSE))</f>
        <v>172.03</v>
      </c>
      <c r="J11" s="50">
        <f>IF(ISERROR(VLOOKUP(($C11),'Rates - Co. Sort'!$C$3:$I$31,1,FALSE)),'Rates - Co. Sort'!F$3,VLOOKUP(($C11),'Rates - Co. Sort'!$C$3:$I$31,4,FALSE))</f>
        <v>1568.63</v>
      </c>
      <c r="K11" s="50">
        <f>IF(ISERROR(VLOOKUP(($C11),'Rates - Co. Sort'!$C$3:$I$31,1,FALSE)),'Rates - Co. Sort'!G$3,VLOOKUP(($C11),'Rates - Co. Sort'!$C$3:$I$31,5,FALSE))</f>
        <v>531.65</v>
      </c>
      <c r="L11" s="50">
        <f>IF(ISERROR(VLOOKUP(($C11),'Rates - Co. Sort'!$C$3:$I$31,1,FALSE)),'Rates - Co. Sort'!H$3,VLOOKUP(($C11),'Rates - Co. Sort'!$C$3:$I$31,6,FALSE))</f>
        <v>1135.55</v>
      </c>
      <c r="M11" s="50">
        <f>IF(ISERROR(VLOOKUP(($C11),'Rates - Co. Sort'!$C$3:$I$31,1,FALSE)),'Rates - Co. Sort'!I$3,VLOOKUP(($C11),'Rates - Co. Sort'!$C$3:$I$31,7,FALSE))</f>
        <v>65.36</v>
      </c>
      <c r="N11" s="7" t="b">
        <f t="shared" si="0"/>
        <v>1</v>
      </c>
      <c r="O11" s="7" t="b">
        <f t="shared" si="1"/>
        <v>1</v>
      </c>
      <c r="P11" s="120" t="s">
        <v>396</v>
      </c>
      <c r="Q11" s="120" t="s">
        <v>397</v>
      </c>
      <c r="R11" s="120" t="s">
        <v>413</v>
      </c>
      <c r="S11" s="120" t="s">
        <v>414</v>
      </c>
      <c r="T11" s="120" t="s">
        <v>280</v>
      </c>
      <c r="U11" s="120" t="s">
        <v>33</v>
      </c>
      <c r="V11" s="120" t="s">
        <v>250</v>
      </c>
      <c r="W11" s="120" t="s">
        <v>30</v>
      </c>
      <c r="X11" s="120" t="s">
        <v>31</v>
      </c>
    </row>
    <row r="12" spans="1:24" ht="14.4" x14ac:dyDescent="0.25">
      <c r="A12" s="49" t="s">
        <v>596</v>
      </c>
      <c r="B12" s="7" t="s">
        <v>597</v>
      </c>
      <c r="C12" s="110">
        <v>53</v>
      </c>
      <c r="D12" s="6" t="s">
        <v>122</v>
      </c>
      <c r="E12" s="6" t="s">
        <v>128</v>
      </c>
      <c r="F12" s="6" t="s">
        <v>30</v>
      </c>
      <c r="G12" s="6" t="s">
        <v>31</v>
      </c>
      <c r="H12" s="50">
        <f>IF(ISERROR(VLOOKUP(($C12),'Rates - Co. Sort'!$C$3:$I$31,1,FALSE)),'Rates - Co. Sort'!D$3,VLOOKUP(($C12),'Rates - Co. Sort'!$C$3:$I$31,2,FALSE))</f>
        <v>211.21999999999997</v>
      </c>
      <c r="I12" s="50">
        <f>IF(ISERROR(VLOOKUP(($C12),'Rates - Co. Sort'!$C$3:$I$31,1,FALSE)),'Rates - Co. Sort'!E$3,VLOOKUP(($C12),'Rates - Co. Sort'!$C$3:$I$31,3,FALSE))</f>
        <v>166.49</v>
      </c>
      <c r="J12" s="50">
        <f>IF(ISERROR(VLOOKUP(($C12),'Rates - Co. Sort'!$C$3:$I$31,1,FALSE)),'Rates - Co. Sort'!F$3,VLOOKUP(($C12),'Rates - Co. Sort'!$C$3:$I$31,4,FALSE))</f>
        <v>1510.5700000000002</v>
      </c>
      <c r="K12" s="50">
        <f>IF(ISERROR(VLOOKUP(($C12),'Rates - Co. Sort'!$C$3:$I$31,1,FALSE)),'Rates - Co. Sort'!G$3,VLOOKUP(($C12),'Rates - Co. Sort'!$C$3:$I$31,5,FALSE))</f>
        <v>515.89</v>
      </c>
      <c r="L12" s="50">
        <f>IF(ISERROR(VLOOKUP(($C12),'Rates - Co. Sort'!$C$3:$I$31,1,FALSE)),'Rates - Co. Sort'!H$3,VLOOKUP(($C12),'Rates - Co. Sort'!$C$3:$I$31,6,FALSE))</f>
        <v>1100.43</v>
      </c>
      <c r="M12" s="50">
        <f>IF(ISERROR(VLOOKUP(($C12),'Rates - Co. Sort'!$C$3:$I$31,1,FALSE)),'Rates - Co. Sort'!I$3,VLOOKUP(($C12),'Rates - Co. Sort'!$C$3:$I$31,7,FALSE))</f>
        <v>62.94</v>
      </c>
      <c r="N12" s="7" t="b">
        <f t="shared" si="0"/>
        <v>1</v>
      </c>
      <c r="O12" s="7" t="b">
        <f t="shared" si="1"/>
        <v>1</v>
      </c>
      <c r="P12" s="120" t="s">
        <v>596</v>
      </c>
      <c r="Q12" s="120" t="s">
        <v>597</v>
      </c>
      <c r="R12" s="120" t="s">
        <v>616</v>
      </c>
      <c r="S12" s="120" t="s">
        <v>587</v>
      </c>
      <c r="T12" s="120" t="s">
        <v>617</v>
      </c>
      <c r="U12" s="120" t="s">
        <v>122</v>
      </c>
      <c r="V12" s="120" t="s">
        <v>128</v>
      </c>
      <c r="W12" s="120" t="s">
        <v>30</v>
      </c>
      <c r="X12" s="120" t="s">
        <v>31</v>
      </c>
    </row>
    <row r="13" spans="1:24" ht="14.4" x14ac:dyDescent="0.25">
      <c r="A13" s="49" t="s">
        <v>329</v>
      </c>
      <c r="B13" s="7" t="s">
        <v>330</v>
      </c>
      <c r="C13" s="110" t="s">
        <v>32</v>
      </c>
      <c r="D13" s="6" t="s">
        <v>332</v>
      </c>
      <c r="E13" s="6" t="s">
        <v>331</v>
      </c>
      <c r="F13" s="6" t="s">
        <v>32</v>
      </c>
      <c r="G13" s="6" t="s">
        <v>31</v>
      </c>
      <c r="H13" s="50">
        <f>IF(ISERROR(VLOOKUP(($C13),'Rates - Co. Sort'!$C$3:$I$31,1,FALSE)),'Rates - Co. Sort'!D$3,VLOOKUP(($C13),'Rates - Co. Sort'!$C$3:$I$31,2,FALSE))</f>
        <v>211.95</v>
      </c>
      <c r="I13" s="50">
        <f>IF(ISERROR(VLOOKUP(($C13),'Rates - Co. Sort'!$C$3:$I$31,1,FALSE)),'Rates - Co. Sort'!E$3,VLOOKUP(($C13),'Rates - Co. Sort'!$C$3:$I$31,3,FALSE))</f>
        <v>167.07</v>
      </c>
      <c r="J13" s="50">
        <f>IF(ISERROR(VLOOKUP(($C13),'Rates - Co. Sort'!$C$3:$I$31,1,FALSE)),'Rates - Co. Sort'!F$3,VLOOKUP(($C13),'Rates - Co. Sort'!$C$3:$I$31,4,FALSE))</f>
        <v>1516.6100000000001</v>
      </c>
      <c r="K13" s="50">
        <f>IF(ISERROR(VLOOKUP(($C13),'Rates - Co. Sort'!$C$3:$I$31,1,FALSE)),'Rates - Co. Sort'!G$3,VLOOKUP(($C13),'Rates - Co. Sort'!$C$3:$I$31,5,FALSE))</f>
        <v>517.53</v>
      </c>
      <c r="L13" s="50">
        <f>IF(ISERROR(VLOOKUP(($C13),'Rates - Co. Sort'!$C$3:$I$31,1,FALSE)),'Rates - Co. Sort'!H$3,VLOOKUP(($C13),'Rates - Co. Sort'!$C$3:$I$31,6,FALSE))</f>
        <v>1104.0899999999999</v>
      </c>
      <c r="M13" s="50">
        <f>IF(ISERROR(VLOOKUP(($C13),'Rates - Co. Sort'!$C$3:$I$31,1,FALSE)),'Rates - Co. Sort'!I$3,VLOOKUP(($C13),'Rates - Co. Sort'!$C$3:$I$31,7,FALSE))</f>
        <v>63.19</v>
      </c>
      <c r="N13" s="7" t="b">
        <f t="shared" si="0"/>
        <v>1</v>
      </c>
      <c r="O13" s="7" t="e">
        <f t="shared" si="1"/>
        <v>#VALUE!</v>
      </c>
      <c r="P13" s="120" t="s">
        <v>329</v>
      </c>
      <c r="Q13" s="120" t="s">
        <v>330</v>
      </c>
      <c r="R13" s="120" t="s">
        <v>415</v>
      </c>
      <c r="S13" s="120" t="s">
        <v>416</v>
      </c>
      <c r="T13" s="120" t="s">
        <v>32</v>
      </c>
      <c r="U13" s="120" t="s">
        <v>391</v>
      </c>
      <c r="V13" s="120" t="s">
        <v>331</v>
      </c>
      <c r="W13" s="120" t="s">
        <v>32</v>
      </c>
      <c r="X13" s="120" t="s">
        <v>31</v>
      </c>
    </row>
    <row r="14" spans="1:24" ht="14.4" x14ac:dyDescent="0.25">
      <c r="A14" s="49" t="s">
        <v>338</v>
      </c>
      <c r="B14" s="7" t="s">
        <v>339</v>
      </c>
      <c r="C14" s="110">
        <v>72</v>
      </c>
      <c r="D14" s="6" t="s">
        <v>345</v>
      </c>
      <c r="E14" s="6" t="s">
        <v>346</v>
      </c>
      <c r="F14" s="6" t="s">
        <v>30</v>
      </c>
      <c r="G14" s="6" t="s">
        <v>31</v>
      </c>
      <c r="H14" s="50">
        <f>IF(ISERROR(VLOOKUP(($C14),'Rates - Co. Sort'!$C$3:$I$31,1,FALSE)),'Rates - Co. Sort'!D$3,VLOOKUP(($C14),'Rates - Co. Sort'!$C$3:$I$31,2,FALSE))</f>
        <v>200.62</v>
      </c>
      <c r="I14" s="50">
        <f>IF(ISERROR(VLOOKUP(($C14),'Rates - Co. Sort'!$C$3:$I$31,1,FALSE)),'Rates - Co. Sort'!E$3,VLOOKUP(($C14),'Rates - Co. Sort'!$C$3:$I$31,3,FALSE))</f>
        <v>158.13</v>
      </c>
      <c r="J14" s="50">
        <f>IF(ISERROR(VLOOKUP(($C14),'Rates - Co. Sort'!$C$3:$I$31,1,FALSE)),'Rates - Co. Sort'!F$3,VLOOKUP(($C14),'Rates - Co. Sort'!$C$3:$I$31,4,FALSE))</f>
        <v>1423.03</v>
      </c>
      <c r="K14" s="50">
        <f>IF(ISERROR(VLOOKUP(($C14),'Rates - Co. Sort'!$C$3:$I$31,1,FALSE)),'Rates - Co. Sort'!G$3,VLOOKUP(($C14),'Rates - Co. Sort'!$C$3:$I$31,5,FALSE))</f>
        <v>492.13</v>
      </c>
      <c r="L14" s="50">
        <f>IF(ISERROR(VLOOKUP(($C14),'Rates - Co. Sort'!$C$3:$I$31,1,FALSE)),'Rates - Co. Sort'!H$3,VLOOKUP(($C14),'Rates - Co. Sort'!$C$3:$I$31,6,FALSE))</f>
        <v>1047.48</v>
      </c>
      <c r="M14" s="50">
        <f>IF(ISERROR(VLOOKUP(($C14),'Rates - Co. Sort'!$C$3:$I$31,1,FALSE)),'Rates - Co. Sort'!I$3,VLOOKUP(($C14),'Rates - Co. Sort'!$C$3:$I$31,7,FALSE))</f>
        <v>59.289999999999992</v>
      </c>
      <c r="N14" s="7" t="b">
        <f t="shared" si="0"/>
        <v>1</v>
      </c>
      <c r="O14" s="7" t="b">
        <f t="shared" si="1"/>
        <v>1</v>
      </c>
      <c r="P14" s="120" t="s">
        <v>338</v>
      </c>
      <c r="Q14" s="120" t="s">
        <v>339</v>
      </c>
      <c r="R14" s="120" t="s">
        <v>411</v>
      </c>
      <c r="S14" s="120" t="s">
        <v>412</v>
      </c>
      <c r="T14" s="120" t="s">
        <v>343</v>
      </c>
      <c r="U14" s="120" t="s">
        <v>345</v>
      </c>
      <c r="V14" s="120" t="s">
        <v>346</v>
      </c>
      <c r="W14" s="120" t="s">
        <v>30</v>
      </c>
      <c r="X14" s="120" t="s">
        <v>31</v>
      </c>
    </row>
    <row r="15" spans="1:24" ht="14.4" x14ac:dyDescent="0.25">
      <c r="A15" s="49" t="s">
        <v>340</v>
      </c>
      <c r="B15" s="7" t="s">
        <v>341</v>
      </c>
      <c r="C15" s="110">
        <v>32</v>
      </c>
      <c r="D15" s="6" t="s">
        <v>34</v>
      </c>
      <c r="E15" s="6" t="s">
        <v>347</v>
      </c>
      <c r="F15" s="6" t="s">
        <v>30</v>
      </c>
      <c r="G15" s="6" t="s">
        <v>31</v>
      </c>
      <c r="H15" s="50">
        <f>IF(ISERROR(VLOOKUP(($C15),'Rates - Co. Sort'!$C$3:$I$31,1,FALSE)),'Rates - Co. Sort'!D$3,VLOOKUP(($C15),'Rates - Co. Sort'!$C$3:$I$31,2,FALSE))</f>
        <v>200.62</v>
      </c>
      <c r="I15" s="50">
        <f>IF(ISERROR(VLOOKUP(($C15),'Rates - Co. Sort'!$C$3:$I$31,1,FALSE)),'Rates - Co. Sort'!E$3,VLOOKUP(($C15),'Rates - Co. Sort'!$C$3:$I$31,3,FALSE))</f>
        <v>158.13</v>
      </c>
      <c r="J15" s="50">
        <f>IF(ISERROR(VLOOKUP(($C15),'Rates - Co. Sort'!$C$3:$I$31,1,FALSE)),'Rates - Co. Sort'!F$3,VLOOKUP(($C15),'Rates - Co. Sort'!$C$3:$I$31,4,FALSE))</f>
        <v>1423.03</v>
      </c>
      <c r="K15" s="50">
        <f>IF(ISERROR(VLOOKUP(($C15),'Rates - Co. Sort'!$C$3:$I$31,1,FALSE)),'Rates - Co. Sort'!G$3,VLOOKUP(($C15),'Rates - Co. Sort'!$C$3:$I$31,5,FALSE))</f>
        <v>492.13</v>
      </c>
      <c r="L15" s="50">
        <f>IF(ISERROR(VLOOKUP(($C15),'Rates - Co. Sort'!$C$3:$I$31,1,FALSE)),'Rates - Co. Sort'!H$3,VLOOKUP(($C15),'Rates - Co. Sort'!$C$3:$I$31,6,FALSE))</f>
        <v>1047.48</v>
      </c>
      <c r="M15" s="50">
        <f>IF(ISERROR(VLOOKUP(($C15),'Rates - Co. Sort'!$C$3:$I$31,1,FALSE)),'Rates - Co. Sort'!I$3,VLOOKUP(($C15),'Rates - Co. Sort'!$C$3:$I$31,7,FALSE))</f>
        <v>59.289999999999992</v>
      </c>
      <c r="N15" s="7" t="b">
        <f t="shared" si="0"/>
        <v>1</v>
      </c>
      <c r="O15" s="7" t="b">
        <f t="shared" si="1"/>
        <v>1</v>
      </c>
      <c r="P15" s="120" t="s">
        <v>340</v>
      </c>
      <c r="Q15" s="120" t="s">
        <v>341</v>
      </c>
      <c r="R15" s="120" t="s">
        <v>417</v>
      </c>
      <c r="S15" s="120" t="s">
        <v>412</v>
      </c>
      <c r="T15" s="120" t="s">
        <v>284</v>
      </c>
      <c r="U15" s="120" t="s">
        <v>34</v>
      </c>
      <c r="V15" s="120" t="s">
        <v>347</v>
      </c>
      <c r="W15" s="120" t="s">
        <v>30</v>
      </c>
      <c r="X15" s="120" t="s">
        <v>31</v>
      </c>
    </row>
    <row r="16" spans="1:24" ht="14.4" x14ac:dyDescent="0.25">
      <c r="A16" s="49" t="s">
        <v>194</v>
      </c>
      <c r="B16" s="7" t="s">
        <v>208</v>
      </c>
      <c r="C16" s="110">
        <v>57</v>
      </c>
      <c r="D16" s="6" t="s">
        <v>42</v>
      </c>
      <c r="E16" s="6" t="s">
        <v>249</v>
      </c>
      <c r="F16" s="6" t="s">
        <v>30</v>
      </c>
      <c r="G16" s="6" t="s">
        <v>31</v>
      </c>
      <c r="H16" s="50">
        <f>IF(ISERROR(VLOOKUP(($C16),'Rates - Co. Sort'!$C$3:$I$31,1,FALSE)),'Rates - Co. Sort'!D$3,VLOOKUP(($C16),'Rates - Co. Sort'!$C$3:$I$31,2,FALSE))</f>
        <v>211.21999999999997</v>
      </c>
      <c r="I16" s="50">
        <f>IF(ISERROR(VLOOKUP(($C16),'Rates - Co. Sort'!$C$3:$I$31,1,FALSE)),'Rates - Co. Sort'!E$3,VLOOKUP(($C16),'Rates - Co. Sort'!$C$3:$I$31,3,FALSE))</f>
        <v>166.49</v>
      </c>
      <c r="J16" s="50">
        <f>IF(ISERROR(VLOOKUP(($C16),'Rates - Co. Sort'!$C$3:$I$31,1,FALSE)),'Rates - Co. Sort'!F$3,VLOOKUP(($C16),'Rates - Co. Sort'!$C$3:$I$31,4,FALSE))</f>
        <v>1510.5700000000002</v>
      </c>
      <c r="K16" s="50">
        <f>IF(ISERROR(VLOOKUP(($C16),'Rates - Co. Sort'!$C$3:$I$31,1,FALSE)),'Rates - Co. Sort'!G$3,VLOOKUP(($C16),'Rates - Co. Sort'!$C$3:$I$31,5,FALSE))</f>
        <v>515.89</v>
      </c>
      <c r="L16" s="50">
        <f>IF(ISERROR(VLOOKUP(($C16),'Rates - Co. Sort'!$C$3:$I$31,1,FALSE)),'Rates - Co. Sort'!H$3,VLOOKUP(($C16),'Rates - Co. Sort'!$C$3:$I$31,6,FALSE))</f>
        <v>1100.43</v>
      </c>
      <c r="M16" s="50">
        <f>IF(ISERROR(VLOOKUP(($C16),'Rates - Co. Sort'!$C$3:$I$31,1,FALSE)),'Rates - Co. Sort'!I$3,VLOOKUP(($C16),'Rates - Co. Sort'!$C$3:$I$31,7,FALSE))</f>
        <v>62.94</v>
      </c>
      <c r="N16" s="7" t="b">
        <f t="shared" si="0"/>
        <v>1</v>
      </c>
      <c r="O16" s="7" t="b">
        <f t="shared" si="1"/>
        <v>1</v>
      </c>
      <c r="P16" s="120" t="s">
        <v>194</v>
      </c>
      <c r="Q16" s="120" t="s">
        <v>208</v>
      </c>
      <c r="R16" s="120" t="s">
        <v>418</v>
      </c>
      <c r="S16" s="120" t="s">
        <v>419</v>
      </c>
      <c r="T16" s="120" t="s">
        <v>279</v>
      </c>
      <c r="U16" s="120" t="s">
        <v>42</v>
      </c>
      <c r="V16" s="120" t="s">
        <v>249</v>
      </c>
      <c r="W16" s="120" t="s">
        <v>30</v>
      </c>
      <c r="X16" s="120" t="s">
        <v>31</v>
      </c>
    </row>
    <row r="17" spans="1:24" ht="14.4" x14ac:dyDescent="0.25">
      <c r="A17" s="49" t="s">
        <v>195</v>
      </c>
      <c r="B17" s="7" t="s">
        <v>209</v>
      </c>
      <c r="C17" s="110">
        <v>77</v>
      </c>
      <c r="D17" s="6" t="s">
        <v>33</v>
      </c>
      <c r="E17" s="6" t="s">
        <v>250</v>
      </c>
      <c r="F17" s="6" t="s">
        <v>30</v>
      </c>
      <c r="G17" s="6" t="s">
        <v>31</v>
      </c>
      <c r="H17" s="50">
        <f>IF(ISERROR(VLOOKUP(($C17),'Rates - Co. Sort'!$C$3:$I$31,1,FALSE)),'Rates - Co. Sort'!D$3,VLOOKUP(($C17),'Rates - Co. Sort'!$C$3:$I$31,2,FALSE))</f>
        <v>218.25</v>
      </c>
      <c r="I17" s="50">
        <f>IF(ISERROR(VLOOKUP(($C17),'Rates - Co. Sort'!$C$3:$I$31,1,FALSE)),'Rates - Co. Sort'!E$3,VLOOKUP(($C17),'Rates - Co. Sort'!$C$3:$I$31,3,FALSE))</f>
        <v>172.03</v>
      </c>
      <c r="J17" s="50">
        <f>IF(ISERROR(VLOOKUP(($C17),'Rates - Co. Sort'!$C$3:$I$31,1,FALSE)),'Rates - Co. Sort'!F$3,VLOOKUP(($C17),'Rates - Co. Sort'!$C$3:$I$31,4,FALSE))</f>
        <v>1568.63</v>
      </c>
      <c r="K17" s="50">
        <f>IF(ISERROR(VLOOKUP(($C17),'Rates - Co. Sort'!$C$3:$I$31,1,FALSE)),'Rates - Co. Sort'!G$3,VLOOKUP(($C17),'Rates - Co. Sort'!$C$3:$I$31,5,FALSE))</f>
        <v>531.65</v>
      </c>
      <c r="L17" s="50">
        <f>IF(ISERROR(VLOOKUP(($C17),'Rates - Co. Sort'!$C$3:$I$31,1,FALSE)),'Rates - Co. Sort'!H$3,VLOOKUP(($C17),'Rates - Co. Sort'!$C$3:$I$31,6,FALSE))</f>
        <v>1135.55</v>
      </c>
      <c r="M17" s="50">
        <f>IF(ISERROR(VLOOKUP(($C17),'Rates - Co. Sort'!$C$3:$I$31,1,FALSE)),'Rates - Co. Sort'!I$3,VLOOKUP(($C17),'Rates - Co. Sort'!$C$3:$I$31,7,FALSE))</f>
        <v>65.36</v>
      </c>
      <c r="N17" s="7" t="b">
        <f t="shared" si="0"/>
        <v>1</v>
      </c>
      <c r="O17" s="7" t="b">
        <f t="shared" si="1"/>
        <v>1</v>
      </c>
      <c r="P17" s="120" t="s">
        <v>195</v>
      </c>
      <c r="Q17" s="120" t="s">
        <v>209</v>
      </c>
      <c r="R17" s="120" t="s">
        <v>420</v>
      </c>
      <c r="S17" s="120" t="s">
        <v>419</v>
      </c>
      <c r="T17" s="120" t="s">
        <v>280</v>
      </c>
      <c r="U17" s="120" t="s">
        <v>33</v>
      </c>
      <c r="V17" s="120" t="s">
        <v>250</v>
      </c>
      <c r="W17" s="120" t="s">
        <v>30</v>
      </c>
      <c r="X17" s="120" t="s">
        <v>31</v>
      </c>
    </row>
    <row r="18" spans="1:24" ht="14.4" x14ac:dyDescent="0.25">
      <c r="A18" s="49" t="s">
        <v>196</v>
      </c>
      <c r="B18" s="7" t="s">
        <v>210</v>
      </c>
      <c r="C18" s="110">
        <v>1</v>
      </c>
      <c r="D18" s="6" t="s">
        <v>197</v>
      </c>
      <c r="E18" s="6" t="s">
        <v>198</v>
      </c>
      <c r="F18" s="6" t="s">
        <v>30</v>
      </c>
      <c r="G18" s="6" t="s">
        <v>31</v>
      </c>
      <c r="H18" s="50">
        <f>IF(ISERROR(VLOOKUP(($C18),'Rates - Co. Sort'!$C$3:$I$31,1,FALSE)),'Rates - Co. Sort'!D$3,VLOOKUP(($C18),'Rates - Co. Sort'!$C$3:$I$31,2,FALSE))</f>
        <v>200.62</v>
      </c>
      <c r="I18" s="50">
        <f>IF(ISERROR(VLOOKUP(($C18),'Rates - Co. Sort'!$C$3:$I$31,1,FALSE)),'Rates - Co. Sort'!E$3,VLOOKUP(($C18),'Rates - Co. Sort'!$C$3:$I$31,3,FALSE))</f>
        <v>158.13</v>
      </c>
      <c r="J18" s="50">
        <f>IF(ISERROR(VLOOKUP(($C18),'Rates - Co. Sort'!$C$3:$I$31,1,FALSE)),'Rates - Co. Sort'!F$3,VLOOKUP(($C18),'Rates - Co. Sort'!$C$3:$I$31,4,FALSE))</f>
        <v>1423.03</v>
      </c>
      <c r="K18" s="50">
        <f>IF(ISERROR(VLOOKUP(($C18),'Rates - Co. Sort'!$C$3:$I$31,1,FALSE)),'Rates - Co. Sort'!G$3,VLOOKUP(($C18),'Rates - Co. Sort'!$C$3:$I$31,5,FALSE))</f>
        <v>492.13</v>
      </c>
      <c r="L18" s="50">
        <f>IF(ISERROR(VLOOKUP(($C18),'Rates - Co. Sort'!$C$3:$I$31,1,FALSE)),'Rates - Co. Sort'!H$3,VLOOKUP(($C18),'Rates - Co. Sort'!$C$3:$I$31,6,FALSE))</f>
        <v>1047.48</v>
      </c>
      <c r="M18" s="50">
        <f>IF(ISERROR(VLOOKUP(($C18),'Rates - Co. Sort'!$C$3:$I$31,1,FALSE)),'Rates - Co. Sort'!I$3,VLOOKUP(($C18),'Rates - Co. Sort'!$C$3:$I$31,7,FALSE))</f>
        <v>59.289999999999992</v>
      </c>
      <c r="N18" s="7" t="b">
        <f t="shared" si="0"/>
        <v>1</v>
      </c>
      <c r="O18" s="7" t="b">
        <f t="shared" si="1"/>
        <v>1</v>
      </c>
      <c r="P18" s="120" t="s">
        <v>196</v>
      </c>
      <c r="Q18" s="120" t="s">
        <v>210</v>
      </c>
      <c r="R18" s="120" t="s">
        <v>421</v>
      </c>
      <c r="S18" s="120" t="s">
        <v>419</v>
      </c>
      <c r="T18" s="120" t="s">
        <v>281</v>
      </c>
      <c r="U18" s="120" t="s">
        <v>197</v>
      </c>
      <c r="V18" s="120" t="s">
        <v>198</v>
      </c>
      <c r="W18" s="120" t="s">
        <v>30</v>
      </c>
      <c r="X18" s="120" t="s">
        <v>31</v>
      </c>
    </row>
    <row r="19" spans="1:24" ht="14.4" x14ac:dyDescent="0.25">
      <c r="A19" s="49" t="s">
        <v>199</v>
      </c>
      <c r="B19" s="7" t="s">
        <v>211</v>
      </c>
      <c r="C19" s="110">
        <v>68</v>
      </c>
      <c r="D19" s="6" t="s">
        <v>58</v>
      </c>
      <c r="E19" s="6" t="s">
        <v>251</v>
      </c>
      <c r="F19" s="6" t="s">
        <v>30</v>
      </c>
      <c r="G19" s="6" t="s">
        <v>31</v>
      </c>
      <c r="H19" s="50">
        <f>IF(ISERROR(VLOOKUP(($C19),'Rates - Co. Sort'!$C$3:$I$31,1,FALSE)),'Rates - Co. Sort'!D$3,VLOOKUP(($C19),'Rates - Co. Sort'!$C$3:$I$31,2,FALSE))</f>
        <v>200.62</v>
      </c>
      <c r="I19" s="50">
        <f>IF(ISERROR(VLOOKUP(($C19),'Rates - Co. Sort'!$C$3:$I$31,1,FALSE)),'Rates - Co. Sort'!E$3,VLOOKUP(($C19),'Rates - Co. Sort'!$C$3:$I$31,3,FALSE))</f>
        <v>158.13</v>
      </c>
      <c r="J19" s="50">
        <f>IF(ISERROR(VLOOKUP(($C19),'Rates - Co. Sort'!$C$3:$I$31,1,FALSE)),'Rates - Co. Sort'!F$3,VLOOKUP(($C19),'Rates - Co. Sort'!$C$3:$I$31,4,FALSE))</f>
        <v>1423.03</v>
      </c>
      <c r="K19" s="50">
        <f>IF(ISERROR(VLOOKUP(($C19),'Rates - Co. Sort'!$C$3:$I$31,1,FALSE)),'Rates - Co. Sort'!G$3,VLOOKUP(($C19),'Rates - Co. Sort'!$C$3:$I$31,5,FALSE))</f>
        <v>492.13</v>
      </c>
      <c r="L19" s="50">
        <f>IF(ISERROR(VLOOKUP(($C19),'Rates - Co. Sort'!$C$3:$I$31,1,FALSE)),'Rates - Co. Sort'!H$3,VLOOKUP(($C19),'Rates - Co. Sort'!$C$3:$I$31,6,FALSE))</f>
        <v>1047.48</v>
      </c>
      <c r="M19" s="50">
        <f>IF(ISERROR(VLOOKUP(($C19),'Rates - Co. Sort'!$C$3:$I$31,1,FALSE)),'Rates - Co. Sort'!I$3,VLOOKUP(($C19),'Rates - Co. Sort'!$C$3:$I$31,7,FALSE))</f>
        <v>59.289999999999992</v>
      </c>
      <c r="N19" s="7" t="b">
        <f t="shared" si="0"/>
        <v>1</v>
      </c>
      <c r="O19" s="7" t="b">
        <f t="shared" si="1"/>
        <v>1</v>
      </c>
      <c r="P19" s="120" t="s">
        <v>199</v>
      </c>
      <c r="Q19" s="120" t="s">
        <v>211</v>
      </c>
      <c r="R19" s="120" t="s">
        <v>422</v>
      </c>
      <c r="S19" s="120" t="s">
        <v>419</v>
      </c>
      <c r="T19" s="120" t="s">
        <v>282</v>
      </c>
      <c r="U19" s="120" t="s">
        <v>58</v>
      </c>
      <c r="V19" s="120" t="s">
        <v>251</v>
      </c>
      <c r="W19" s="120" t="s">
        <v>30</v>
      </c>
      <c r="X19" s="120" t="s">
        <v>31</v>
      </c>
    </row>
    <row r="20" spans="1:24" ht="14.4" x14ac:dyDescent="0.25">
      <c r="A20" s="49" t="s">
        <v>200</v>
      </c>
      <c r="B20" s="7" t="s">
        <v>212</v>
      </c>
      <c r="C20" s="110">
        <v>7</v>
      </c>
      <c r="D20" s="6" t="s">
        <v>37</v>
      </c>
      <c r="E20" s="6" t="s">
        <v>201</v>
      </c>
      <c r="F20" s="6" t="s">
        <v>30</v>
      </c>
      <c r="G20" s="6" t="s">
        <v>31</v>
      </c>
      <c r="H20" s="50">
        <f>IF(ISERROR(VLOOKUP(($C20),'Rates - Co. Sort'!$C$3:$I$31,1,FALSE)),'Rates - Co. Sort'!D$3,VLOOKUP(($C20),'Rates - Co. Sort'!$C$3:$I$31,2,FALSE))</f>
        <v>201.84</v>
      </c>
      <c r="I20" s="50">
        <f>IF(ISERROR(VLOOKUP(($C20),'Rates - Co. Sort'!$C$3:$I$31,1,FALSE)),'Rates - Co. Sort'!E$3,VLOOKUP(($C20),'Rates - Co. Sort'!$C$3:$I$31,3,FALSE))</f>
        <v>159.09</v>
      </c>
      <c r="J20" s="50">
        <f>IF(ISERROR(VLOOKUP(($C20),'Rates - Co. Sort'!$C$3:$I$31,1,FALSE)),'Rates - Co. Sort'!F$3,VLOOKUP(($C20),'Rates - Co. Sort'!$C$3:$I$31,4,FALSE))</f>
        <v>1433.1</v>
      </c>
      <c r="K20" s="50">
        <f>IF(ISERROR(VLOOKUP(($C20),'Rates - Co. Sort'!$C$3:$I$31,1,FALSE)),'Rates - Co. Sort'!G$3,VLOOKUP(($C20),'Rates - Co. Sort'!$C$3:$I$31,5,FALSE))</f>
        <v>494.86</v>
      </c>
      <c r="L20" s="50">
        <f>IF(ISERROR(VLOOKUP(($C20),'Rates - Co. Sort'!$C$3:$I$31,1,FALSE)),'Rates - Co. Sort'!H$3,VLOOKUP(($C20),'Rates - Co. Sort'!$C$3:$I$31,6,FALSE))</f>
        <v>1053.57</v>
      </c>
      <c r="M20" s="50">
        <f>IF(ISERROR(VLOOKUP(($C20),'Rates - Co. Sort'!$C$3:$I$31,1,FALSE)),'Rates - Co. Sort'!I$3,VLOOKUP(($C20),'Rates - Co. Sort'!$C$3:$I$31,7,FALSE))</f>
        <v>59.709999999999994</v>
      </c>
      <c r="N20" s="7" t="b">
        <f t="shared" si="0"/>
        <v>1</v>
      </c>
      <c r="O20" s="7" t="b">
        <f t="shared" si="1"/>
        <v>1</v>
      </c>
      <c r="P20" s="120" t="s">
        <v>200</v>
      </c>
      <c r="Q20" s="120" t="s">
        <v>212</v>
      </c>
      <c r="R20" s="120" t="s">
        <v>423</v>
      </c>
      <c r="S20" s="120" t="s">
        <v>419</v>
      </c>
      <c r="T20" s="120" t="s">
        <v>283</v>
      </c>
      <c r="U20" s="120" t="s">
        <v>37</v>
      </c>
      <c r="V20" s="120" t="s">
        <v>201</v>
      </c>
      <c r="W20" s="120" t="s">
        <v>30</v>
      </c>
      <c r="X20" s="120" t="s">
        <v>31</v>
      </c>
    </row>
    <row r="21" spans="1:24" ht="14.4" x14ac:dyDescent="0.25">
      <c r="A21" s="49" t="s">
        <v>213</v>
      </c>
      <c r="B21" s="7" t="s">
        <v>317</v>
      </c>
      <c r="C21" s="110">
        <v>19340</v>
      </c>
      <c r="D21" s="6" t="s">
        <v>328</v>
      </c>
      <c r="E21" s="6" t="s">
        <v>123</v>
      </c>
      <c r="F21" s="6" t="s">
        <v>32</v>
      </c>
      <c r="G21" s="6" t="s">
        <v>31</v>
      </c>
      <c r="H21" s="50">
        <f>IF(ISERROR(VLOOKUP(($C21),'Rates - Co. Sort'!$C$3:$I$31,1,FALSE)),'Rates - Co. Sort'!D$3,VLOOKUP(($C21),'Rates - Co. Sort'!$C$3:$I$31,2,FALSE))</f>
        <v>200.62</v>
      </c>
      <c r="I21" s="50">
        <f>IF(ISERROR(VLOOKUP(($C21),'Rates - Co. Sort'!$C$3:$I$31,1,FALSE)),'Rates - Co. Sort'!E$3,VLOOKUP(($C21),'Rates - Co. Sort'!$C$3:$I$31,3,FALSE))</f>
        <v>158.13</v>
      </c>
      <c r="J21" s="50">
        <f>IF(ISERROR(VLOOKUP(($C21),'Rates - Co. Sort'!$C$3:$I$31,1,FALSE)),'Rates - Co. Sort'!F$3,VLOOKUP(($C21),'Rates - Co. Sort'!$C$3:$I$31,4,FALSE))</f>
        <v>1423.03</v>
      </c>
      <c r="K21" s="50">
        <f>IF(ISERROR(VLOOKUP(($C21),'Rates - Co. Sort'!$C$3:$I$31,1,FALSE)),'Rates - Co. Sort'!G$3,VLOOKUP(($C21),'Rates - Co. Sort'!$C$3:$I$31,5,FALSE))</f>
        <v>492.13</v>
      </c>
      <c r="L21" s="50">
        <f>IF(ISERROR(VLOOKUP(($C21),'Rates - Co. Sort'!$C$3:$I$31,1,FALSE)),'Rates - Co. Sort'!H$3,VLOOKUP(($C21),'Rates - Co. Sort'!$C$3:$I$31,6,FALSE))</f>
        <v>1047.48</v>
      </c>
      <c r="M21" s="50">
        <f>IF(ISERROR(VLOOKUP(($C21),'Rates - Co. Sort'!$C$3:$I$31,1,FALSE)),'Rates - Co. Sort'!I$3,VLOOKUP(($C21),'Rates - Co. Sort'!$C$3:$I$31,7,FALSE))</f>
        <v>59.289999999999992</v>
      </c>
      <c r="N21" s="7" t="b">
        <f t="shared" si="0"/>
        <v>1</v>
      </c>
      <c r="O21" s="7" t="e">
        <f t="shared" si="1"/>
        <v>#VALUE!</v>
      </c>
      <c r="P21" s="120" t="s">
        <v>213</v>
      </c>
      <c r="Q21" s="120" t="s">
        <v>317</v>
      </c>
      <c r="R21" s="120" t="s">
        <v>424</v>
      </c>
      <c r="S21" s="120" t="s">
        <v>425</v>
      </c>
      <c r="T21" s="120" t="s">
        <v>32</v>
      </c>
      <c r="U21" s="120" t="s">
        <v>391</v>
      </c>
      <c r="V21" s="120" t="s">
        <v>123</v>
      </c>
      <c r="W21" s="120" t="s">
        <v>32</v>
      </c>
      <c r="X21" s="120" t="s">
        <v>31</v>
      </c>
    </row>
    <row r="22" spans="1:24" ht="14.4" x14ac:dyDescent="0.25">
      <c r="A22" s="49" t="s">
        <v>214</v>
      </c>
      <c r="B22" s="7" t="s">
        <v>317</v>
      </c>
      <c r="C22" s="110">
        <v>70</v>
      </c>
      <c r="D22" s="6" t="s">
        <v>69</v>
      </c>
      <c r="E22" s="6" t="s">
        <v>69</v>
      </c>
      <c r="F22" s="6" t="s">
        <v>30</v>
      </c>
      <c r="G22" s="6" t="s">
        <v>31</v>
      </c>
      <c r="H22" s="50">
        <f>IF(ISERROR(VLOOKUP(($C22),'Rates - Co. Sort'!$C$3:$I$31,1,FALSE)),'Rates - Co. Sort'!D$3,VLOOKUP(($C22),'Rates - Co. Sort'!$C$3:$I$31,2,FALSE))</f>
        <v>200.62</v>
      </c>
      <c r="I22" s="50">
        <f>IF(ISERROR(VLOOKUP(($C22),'Rates - Co. Sort'!$C$3:$I$31,1,FALSE)),'Rates - Co. Sort'!E$3,VLOOKUP(($C22),'Rates - Co. Sort'!$C$3:$I$31,3,FALSE))</f>
        <v>158.13</v>
      </c>
      <c r="J22" s="50">
        <f>IF(ISERROR(VLOOKUP(($C22),'Rates - Co. Sort'!$C$3:$I$31,1,FALSE)),'Rates - Co. Sort'!F$3,VLOOKUP(($C22),'Rates - Co. Sort'!$C$3:$I$31,4,FALSE))</f>
        <v>1423.03</v>
      </c>
      <c r="K22" s="50">
        <f>IF(ISERROR(VLOOKUP(($C22),'Rates - Co. Sort'!$C$3:$I$31,1,FALSE)),'Rates - Co. Sort'!G$3,VLOOKUP(($C22),'Rates - Co. Sort'!$C$3:$I$31,5,FALSE))</f>
        <v>492.13</v>
      </c>
      <c r="L22" s="50">
        <f>IF(ISERROR(VLOOKUP(($C22),'Rates - Co. Sort'!$C$3:$I$31,1,FALSE)),'Rates - Co. Sort'!H$3,VLOOKUP(($C22),'Rates - Co. Sort'!$C$3:$I$31,6,FALSE))</f>
        <v>1047.48</v>
      </c>
      <c r="M22" s="50">
        <f>IF(ISERROR(VLOOKUP(($C22),'Rates - Co. Sort'!$C$3:$I$31,1,FALSE)),'Rates - Co. Sort'!I$3,VLOOKUP(($C22),'Rates - Co. Sort'!$C$3:$I$31,7,FALSE))</f>
        <v>59.289999999999992</v>
      </c>
      <c r="N22" s="7" t="b">
        <f t="shared" si="0"/>
        <v>1</v>
      </c>
      <c r="O22" s="7" t="b">
        <f t="shared" si="1"/>
        <v>1</v>
      </c>
      <c r="P22" s="120" t="s">
        <v>214</v>
      </c>
      <c r="Q22" s="120" t="s">
        <v>317</v>
      </c>
      <c r="R22" s="120" t="s">
        <v>424</v>
      </c>
      <c r="S22" s="120" t="s">
        <v>425</v>
      </c>
      <c r="T22" s="120" t="s">
        <v>278</v>
      </c>
      <c r="U22" s="120" t="s">
        <v>69</v>
      </c>
      <c r="V22" s="120" t="s">
        <v>69</v>
      </c>
      <c r="W22" s="120" t="s">
        <v>30</v>
      </c>
      <c r="X22" s="120" t="s">
        <v>31</v>
      </c>
    </row>
    <row r="23" spans="1:24" ht="14.4" x14ac:dyDescent="0.25">
      <c r="A23" s="49" t="s">
        <v>318</v>
      </c>
      <c r="B23" s="7" t="s">
        <v>317</v>
      </c>
      <c r="C23" s="110">
        <v>7</v>
      </c>
      <c r="D23" s="6" t="s">
        <v>37</v>
      </c>
      <c r="E23" s="6" t="s">
        <v>253</v>
      </c>
      <c r="F23" s="6" t="s">
        <v>30</v>
      </c>
      <c r="G23" s="6" t="s">
        <v>31</v>
      </c>
      <c r="H23" s="50">
        <f>IF(ISERROR(VLOOKUP(($C23),'Rates - Co. Sort'!$C$3:$I$31,1,FALSE)),'Rates - Co. Sort'!D$3,VLOOKUP(($C23),'Rates - Co. Sort'!$C$3:$I$31,2,FALSE))</f>
        <v>201.84</v>
      </c>
      <c r="I23" s="50">
        <f>IF(ISERROR(VLOOKUP(($C23),'Rates - Co. Sort'!$C$3:$I$31,1,FALSE)),'Rates - Co. Sort'!E$3,VLOOKUP(($C23),'Rates - Co. Sort'!$C$3:$I$31,3,FALSE))</f>
        <v>159.09</v>
      </c>
      <c r="J23" s="50">
        <f>IF(ISERROR(VLOOKUP(($C23),'Rates - Co. Sort'!$C$3:$I$31,1,FALSE)),'Rates - Co. Sort'!F$3,VLOOKUP(($C23),'Rates - Co. Sort'!$C$3:$I$31,4,FALSE))</f>
        <v>1433.1</v>
      </c>
      <c r="K23" s="50">
        <f>IF(ISERROR(VLOOKUP(($C23),'Rates - Co. Sort'!$C$3:$I$31,1,FALSE)),'Rates - Co. Sort'!G$3,VLOOKUP(($C23),'Rates - Co. Sort'!$C$3:$I$31,5,FALSE))</f>
        <v>494.86</v>
      </c>
      <c r="L23" s="50">
        <f>IF(ISERROR(VLOOKUP(($C23),'Rates - Co. Sort'!$C$3:$I$31,1,FALSE)),'Rates - Co. Sort'!H$3,VLOOKUP(($C23),'Rates - Co. Sort'!$C$3:$I$31,6,FALSE))</f>
        <v>1053.57</v>
      </c>
      <c r="M23" s="50">
        <f>IF(ISERROR(VLOOKUP(($C23),'Rates - Co. Sort'!$C$3:$I$31,1,FALSE)),'Rates - Co. Sort'!I$3,VLOOKUP(($C23),'Rates - Co. Sort'!$C$3:$I$31,7,FALSE))</f>
        <v>59.709999999999994</v>
      </c>
      <c r="N23" s="7" t="b">
        <f t="shared" si="0"/>
        <v>1</v>
      </c>
      <c r="O23" s="7" t="b">
        <f t="shared" si="1"/>
        <v>1</v>
      </c>
      <c r="P23" s="120" t="s">
        <v>318</v>
      </c>
      <c r="Q23" s="120" t="s">
        <v>317</v>
      </c>
      <c r="R23" s="120" t="s">
        <v>426</v>
      </c>
      <c r="S23" s="120" t="s">
        <v>425</v>
      </c>
      <c r="T23" s="120" t="s">
        <v>283</v>
      </c>
      <c r="U23" s="120" t="s">
        <v>37</v>
      </c>
      <c r="V23" s="120" t="s">
        <v>253</v>
      </c>
      <c r="W23" s="120" t="s">
        <v>30</v>
      </c>
      <c r="X23" s="120" t="s">
        <v>31</v>
      </c>
    </row>
    <row r="24" spans="1:24" ht="14.4" x14ac:dyDescent="0.25">
      <c r="A24" s="49" t="s">
        <v>320</v>
      </c>
      <c r="B24" s="7" t="s">
        <v>321</v>
      </c>
      <c r="C24" s="110">
        <v>43</v>
      </c>
      <c r="D24" s="6" t="s">
        <v>324</v>
      </c>
      <c r="E24" s="6" t="s">
        <v>325</v>
      </c>
      <c r="F24" s="6" t="s">
        <v>30</v>
      </c>
      <c r="G24" s="6" t="s">
        <v>31</v>
      </c>
      <c r="H24" s="50">
        <f>IF(ISERROR(VLOOKUP(($C24),'Rates - Co. Sort'!$C$3:$I$31,1,FALSE)),'Rates - Co. Sort'!D$3,VLOOKUP(($C24),'Rates - Co. Sort'!$C$3:$I$31,2,FALSE))</f>
        <v>237.26</v>
      </c>
      <c r="I24" s="50">
        <f>IF(ISERROR(VLOOKUP(($C24),'Rates - Co. Sort'!$C$3:$I$31,1,FALSE)),'Rates - Co. Sort'!E$3,VLOOKUP(($C24),'Rates - Co. Sort'!$C$3:$I$31,3,FALSE))</f>
        <v>187.01</v>
      </c>
      <c r="J24" s="50">
        <f>IF(ISERROR(VLOOKUP(($C24),'Rates - Co. Sort'!$C$3:$I$31,1,FALSE)),'Rates - Co. Sort'!F$3,VLOOKUP(($C24),'Rates - Co. Sort'!$C$3:$I$31,4,FALSE))</f>
        <v>1725.5700000000002</v>
      </c>
      <c r="K24" s="50">
        <f>IF(ISERROR(VLOOKUP(($C24),'Rates - Co. Sort'!$C$3:$I$31,1,FALSE)),'Rates - Co. Sort'!G$3,VLOOKUP(($C24),'Rates - Co. Sort'!$C$3:$I$31,5,FALSE))</f>
        <v>574.25</v>
      </c>
      <c r="L24" s="50">
        <f>IF(ISERROR(VLOOKUP(($C24),'Rates - Co. Sort'!$C$3:$I$31,1,FALSE)),'Rates - Co. Sort'!H$3,VLOOKUP(($C24),'Rates - Co. Sort'!$C$3:$I$31,6,FALSE))</f>
        <v>1230.49</v>
      </c>
      <c r="M24" s="50">
        <f>IF(ISERROR(VLOOKUP(($C24),'Rates - Co. Sort'!$C$3:$I$31,1,FALSE)),'Rates - Co. Sort'!I$3,VLOOKUP(($C24),'Rates - Co. Sort'!$C$3:$I$31,7,FALSE))</f>
        <v>71.900000000000006</v>
      </c>
      <c r="N24" s="7" t="b">
        <f t="shared" si="0"/>
        <v>1</v>
      </c>
      <c r="O24" s="7" t="b">
        <f t="shared" si="1"/>
        <v>1</v>
      </c>
      <c r="P24" s="120" t="s">
        <v>320</v>
      </c>
      <c r="Q24" s="120" t="s">
        <v>321</v>
      </c>
      <c r="R24" s="120" t="s">
        <v>428</v>
      </c>
      <c r="S24" s="120" t="s">
        <v>429</v>
      </c>
      <c r="T24" s="120" t="s">
        <v>323</v>
      </c>
      <c r="U24" s="120" t="s">
        <v>324</v>
      </c>
      <c r="V24" s="120" t="s">
        <v>325</v>
      </c>
      <c r="W24" s="120" t="s">
        <v>30</v>
      </c>
      <c r="X24" s="120" t="s">
        <v>31</v>
      </c>
    </row>
    <row r="25" spans="1:24" ht="14.4" x14ac:dyDescent="0.25">
      <c r="A25" s="49" t="s">
        <v>349</v>
      </c>
      <c r="B25" s="7" t="s">
        <v>374</v>
      </c>
      <c r="C25" s="110">
        <v>21</v>
      </c>
      <c r="D25" s="6" t="s">
        <v>54</v>
      </c>
      <c r="E25" s="6" t="s">
        <v>265</v>
      </c>
      <c r="F25" s="6" t="s">
        <v>30</v>
      </c>
      <c r="G25" s="6" t="s">
        <v>31</v>
      </c>
      <c r="H25" s="50">
        <f>IF(ISERROR(VLOOKUP(($C25),'Rates - Co. Sort'!$C$3:$I$31,1,FALSE)),'Rates - Co. Sort'!D$3,VLOOKUP(($C25),'Rates - Co. Sort'!$C$3:$I$31,2,FALSE))</f>
        <v>200.62</v>
      </c>
      <c r="I25" s="50">
        <f>IF(ISERROR(VLOOKUP(($C25),'Rates - Co. Sort'!$C$3:$I$31,1,FALSE)),'Rates - Co. Sort'!E$3,VLOOKUP(($C25),'Rates - Co. Sort'!$C$3:$I$31,3,FALSE))</f>
        <v>158.13</v>
      </c>
      <c r="J25" s="50">
        <f>IF(ISERROR(VLOOKUP(($C25),'Rates - Co. Sort'!$C$3:$I$31,1,FALSE)),'Rates - Co. Sort'!F$3,VLOOKUP(($C25),'Rates - Co. Sort'!$C$3:$I$31,4,FALSE))</f>
        <v>1423.03</v>
      </c>
      <c r="K25" s="50">
        <f>IF(ISERROR(VLOOKUP(($C25),'Rates - Co. Sort'!$C$3:$I$31,1,FALSE)),'Rates - Co. Sort'!G$3,VLOOKUP(($C25),'Rates - Co. Sort'!$C$3:$I$31,5,FALSE))</f>
        <v>492.13</v>
      </c>
      <c r="L25" s="50">
        <f>IF(ISERROR(VLOOKUP(($C25),'Rates - Co. Sort'!$C$3:$I$31,1,FALSE)),'Rates - Co. Sort'!H$3,VLOOKUP(($C25),'Rates - Co. Sort'!$C$3:$I$31,6,FALSE))</f>
        <v>1047.48</v>
      </c>
      <c r="M25" s="50">
        <f>IF(ISERROR(VLOOKUP(($C25),'Rates - Co. Sort'!$C$3:$I$31,1,FALSE)),'Rates - Co. Sort'!I$3,VLOOKUP(($C25),'Rates - Co. Sort'!$C$3:$I$31,7,FALSE))</f>
        <v>59.289999999999992</v>
      </c>
      <c r="N25" s="7" t="b">
        <f t="shared" si="0"/>
        <v>1</v>
      </c>
      <c r="O25" s="7" t="b">
        <f t="shared" si="1"/>
        <v>1</v>
      </c>
      <c r="P25" s="120" t="s">
        <v>349</v>
      </c>
      <c r="Q25" s="120" t="s">
        <v>374</v>
      </c>
      <c r="R25" s="120" t="s">
        <v>430</v>
      </c>
      <c r="S25" s="120" t="s">
        <v>407</v>
      </c>
      <c r="T25" s="120" t="s">
        <v>298</v>
      </c>
      <c r="U25" s="120" t="s">
        <v>54</v>
      </c>
      <c r="V25" s="120" t="s">
        <v>265</v>
      </c>
      <c r="W25" s="120" t="s">
        <v>30</v>
      </c>
      <c r="X25" s="120" t="s">
        <v>31</v>
      </c>
    </row>
    <row r="26" spans="1:24" ht="14.4" x14ac:dyDescent="0.25">
      <c r="A26" s="49" t="s">
        <v>350</v>
      </c>
      <c r="B26" s="7" t="s">
        <v>375</v>
      </c>
      <c r="C26" s="110">
        <v>77</v>
      </c>
      <c r="D26" s="6" t="s">
        <v>33</v>
      </c>
      <c r="E26" s="6" t="s">
        <v>250</v>
      </c>
      <c r="F26" s="6" t="s">
        <v>30</v>
      </c>
      <c r="G26" s="6" t="s">
        <v>31</v>
      </c>
      <c r="H26" s="50">
        <f>IF(ISERROR(VLOOKUP(($C26),'Rates - Co. Sort'!$C$3:$I$31,1,FALSE)),'Rates - Co. Sort'!D$3,VLOOKUP(($C26),'Rates - Co. Sort'!$C$3:$I$31,2,FALSE))</f>
        <v>218.25</v>
      </c>
      <c r="I26" s="50">
        <f>IF(ISERROR(VLOOKUP(($C26),'Rates - Co. Sort'!$C$3:$I$31,1,FALSE)),'Rates - Co. Sort'!E$3,VLOOKUP(($C26),'Rates - Co. Sort'!$C$3:$I$31,3,FALSE))</f>
        <v>172.03</v>
      </c>
      <c r="J26" s="50">
        <f>IF(ISERROR(VLOOKUP(($C26),'Rates - Co. Sort'!$C$3:$I$31,1,FALSE)),'Rates - Co. Sort'!F$3,VLOOKUP(($C26),'Rates - Co. Sort'!$C$3:$I$31,4,FALSE))</f>
        <v>1568.63</v>
      </c>
      <c r="K26" s="50">
        <f>IF(ISERROR(VLOOKUP(($C26),'Rates - Co. Sort'!$C$3:$I$31,1,FALSE)),'Rates - Co. Sort'!G$3,VLOOKUP(($C26),'Rates - Co. Sort'!$C$3:$I$31,5,FALSE))</f>
        <v>531.65</v>
      </c>
      <c r="L26" s="50">
        <f>IF(ISERROR(VLOOKUP(($C26),'Rates - Co. Sort'!$C$3:$I$31,1,FALSE)),'Rates - Co. Sort'!H$3,VLOOKUP(($C26),'Rates - Co. Sort'!$C$3:$I$31,6,FALSE))</f>
        <v>1135.55</v>
      </c>
      <c r="M26" s="50">
        <f>IF(ISERROR(VLOOKUP(($C26),'Rates - Co. Sort'!$C$3:$I$31,1,FALSE)),'Rates - Co. Sort'!I$3,VLOOKUP(($C26),'Rates - Co. Sort'!$C$3:$I$31,7,FALSE))</f>
        <v>65.36</v>
      </c>
      <c r="N26" s="7" t="b">
        <f t="shared" si="0"/>
        <v>1</v>
      </c>
      <c r="O26" s="7" t="b">
        <f t="shared" si="1"/>
        <v>1</v>
      </c>
      <c r="P26" s="120" t="s">
        <v>350</v>
      </c>
      <c r="Q26" s="120" t="s">
        <v>375</v>
      </c>
      <c r="R26" s="120" t="s">
        <v>431</v>
      </c>
      <c r="S26" s="120" t="s">
        <v>432</v>
      </c>
      <c r="T26" s="120" t="s">
        <v>280</v>
      </c>
      <c r="U26" s="120" t="s">
        <v>33</v>
      </c>
      <c r="V26" s="120" t="s">
        <v>70</v>
      </c>
      <c r="W26" s="120" t="s">
        <v>30</v>
      </c>
      <c r="X26" s="120" t="s">
        <v>31</v>
      </c>
    </row>
    <row r="27" spans="1:24" ht="14.4" x14ac:dyDescent="0.25">
      <c r="A27" s="49" t="s">
        <v>355</v>
      </c>
      <c r="B27" s="7" t="s">
        <v>376</v>
      </c>
      <c r="C27" s="110">
        <v>22</v>
      </c>
      <c r="D27" s="6" t="s">
        <v>348</v>
      </c>
      <c r="E27" s="6" t="s">
        <v>377</v>
      </c>
      <c r="F27" s="6" t="s">
        <v>30</v>
      </c>
      <c r="G27" s="6" t="s">
        <v>31</v>
      </c>
      <c r="H27" s="50">
        <f>IF(ISERROR(VLOOKUP(($C27),'Rates - Co. Sort'!$C$3:$I$31,1,FALSE)),'Rates - Co. Sort'!D$3,VLOOKUP(($C27),'Rates - Co. Sort'!$C$3:$I$31,2,FALSE))</f>
        <v>200.62</v>
      </c>
      <c r="I27" s="50">
        <f>IF(ISERROR(VLOOKUP(($C27),'Rates - Co. Sort'!$C$3:$I$31,1,FALSE)),'Rates - Co. Sort'!E$3,VLOOKUP(($C27),'Rates - Co. Sort'!$C$3:$I$31,3,FALSE))</f>
        <v>158.13</v>
      </c>
      <c r="J27" s="50">
        <f>IF(ISERROR(VLOOKUP(($C27),'Rates - Co. Sort'!$C$3:$I$31,1,FALSE)),'Rates - Co. Sort'!F$3,VLOOKUP(($C27),'Rates - Co. Sort'!$C$3:$I$31,4,FALSE))</f>
        <v>1423.03</v>
      </c>
      <c r="K27" s="50">
        <f>IF(ISERROR(VLOOKUP(($C27),'Rates - Co. Sort'!$C$3:$I$31,1,FALSE)),'Rates - Co. Sort'!G$3,VLOOKUP(($C27),'Rates - Co. Sort'!$C$3:$I$31,5,FALSE))</f>
        <v>492.13</v>
      </c>
      <c r="L27" s="50">
        <f>IF(ISERROR(VLOOKUP(($C27),'Rates - Co. Sort'!$C$3:$I$31,1,FALSE)),'Rates - Co. Sort'!H$3,VLOOKUP(($C27),'Rates - Co. Sort'!$C$3:$I$31,6,FALSE))</f>
        <v>1047.48</v>
      </c>
      <c r="M27" s="50">
        <f>IF(ISERROR(VLOOKUP(($C27),'Rates - Co. Sort'!$C$3:$I$31,1,FALSE)),'Rates - Co. Sort'!I$3,VLOOKUP(($C27),'Rates - Co. Sort'!$C$3:$I$31,7,FALSE))</f>
        <v>59.289999999999992</v>
      </c>
      <c r="N27" s="7" t="b">
        <f t="shared" si="0"/>
        <v>1</v>
      </c>
      <c r="O27" s="7" t="b">
        <f t="shared" si="1"/>
        <v>1</v>
      </c>
      <c r="P27" s="120" t="s">
        <v>355</v>
      </c>
      <c r="Q27" s="120" t="s">
        <v>376</v>
      </c>
      <c r="R27" s="120" t="s">
        <v>433</v>
      </c>
      <c r="S27" s="120" t="s">
        <v>407</v>
      </c>
      <c r="T27" s="120" t="s">
        <v>342</v>
      </c>
      <c r="U27" s="120" t="s">
        <v>348</v>
      </c>
      <c r="V27" s="120" t="s">
        <v>377</v>
      </c>
      <c r="W27" s="120" t="s">
        <v>30</v>
      </c>
      <c r="X27" s="120" t="s">
        <v>31</v>
      </c>
    </row>
    <row r="28" spans="1:24" ht="14.4" x14ac:dyDescent="0.25">
      <c r="A28" s="49" t="s">
        <v>351</v>
      </c>
      <c r="B28" s="7" t="s">
        <v>336</v>
      </c>
      <c r="C28" s="110">
        <v>77</v>
      </c>
      <c r="D28" s="6" t="s">
        <v>33</v>
      </c>
      <c r="E28" s="6" t="s">
        <v>352</v>
      </c>
      <c r="F28" s="6" t="s">
        <v>30</v>
      </c>
      <c r="G28" s="6" t="s">
        <v>31</v>
      </c>
      <c r="H28" s="50">
        <f>IF(ISERROR(VLOOKUP(($C28),'Rates - Co. Sort'!$C$3:$I$31,1,FALSE)),'Rates - Co. Sort'!D$3,VLOOKUP(($C28),'Rates - Co. Sort'!$C$3:$I$31,2,FALSE))</f>
        <v>218.25</v>
      </c>
      <c r="I28" s="50">
        <f>IF(ISERROR(VLOOKUP(($C28),'Rates - Co. Sort'!$C$3:$I$31,1,FALSE)),'Rates - Co. Sort'!E$3,VLOOKUP(($C28),'Rates - Co. Sort'!$C$3:$I$31,3,FALSE))</f>
        <v>172.03</v>
      </c>
      <c r="J28" s="50">
        <f>IF(ISERROR(VLOOKUP(($C28),'Rates - Co. Sort'!$C$3:$I$31,1,FALSE)),'Rates - Co. Sort'!F$3,VLOOKUP(($C28),'Rates - Co. Sort'!$C$3:$I$31,4,FALSE))</f>
        <v>1568.63</v>
      </c>
      <c r="K28" s="50">
        <f>IF(ISERROR(VLOOKUP(($C28),'Rates - Co. Sort'!$C$3:$I$31,1,FALSE)),'Rates - Co. Sort'!G$3,VLOOKUP(($C28),'Rates - Co. Sort'!$C$3:$I$31,5,FALSE))</f>
        <v>531.65</v>
      </c>
      <c r="L28" s="50">
        <f>IF(ISERROR(VLOOKUP(($C28),'Rates - Co. Sort'!$C$3:$I$31,1,FALSE)),'Rates - Co. Sort'!H$3,VLOOKUP(($C28),'Rates - Co. Sort'!$C$3:$I$31,6,FALSE))</f>
        <v>1135.55</v>
      </c>
      <c r="M28" s="50">
        <f>IF(ISERROR(VLOOKUP(($C28),'Rates - Co. Sort'!$C$3:$I$31,1,FALSE)),'Rates - Co. Sort'!I$3,VLOOKUP(($C28),'Rates - Co. Sort'!$C$3:$I$31,7,FALSE))</f>
        <v>65.36</v>
      </c>
      <c r="N28" s="7" t="b">
        <f t="shared" si="0"/>
        <v>1</v>
      </c>
      <c r="O28" s="7" t="b">
        <f t="shared" si="1"/>
        <v>1</v>
      </c>
      <c r="P28" s="120" t="s">
        <v>351</v>
      </c>
      <c r="Q28" s="120" t="s">
        <v>336</v>
      </c>
      <c r="R28" s="120" t="s">
        <v>434</v>
      </c>
      <c r="S28" s="120" t="s">
        <v>407</v>
      </c>
      <c r="T28" s="120" t="s">
        <v>280</v>
      </c>
      <c r="U28" s="120" t="s">
        <v>33</v>
      </c>
      <c r="V28" s="120" t="s">
        <v>352</v>
      </c>
      <c r="W28" s="120" t="s">
        <v>30</v>
      </c>
      <c r="X28" s="120" t="s">
        <v>31</v>
      </c>
    </row>
    <row r="29" spans="1:24" ht="14.4" x14ac:dyDescent="0.25">
      <c r="A29" s="49" t="s">
        <v>398</v>
      </c>
      <c r="B29" s="7" t="s">
        <v>399</v>
      </c>
      <c r="C29" s="110">
        <v>57</v>
      </c>
      <c r="D29" s="6" t="s">
        <v>42</v>
      </c>
      <c r="E29" s="6" t="s">
        <v>249</v>
      </c>
      <c r="F29" s="6" t="s">
        <v>30</v>
      </c>
      <c r="G29" s="6" t="s">
        <v>31</v>
      </c>
      <c r="H29" s="50">
        <f>IF(ISERROR(VLOOKUP(($C29),'Rates - Co. Sort'!$C$3:$I$31,1,FALSE)),'Rates - Co. Sort'!D$3,VLOOKUP(($C29),'Rates - Co. Sort'!$C$3:$I$31,2,FALSE))</f>
        <v>211.21999999999997</v>
      </c>
      <c r="I29" s="50">
        <f>IF(ISERROR(VLOOKUP(($C29),'Rates - Co. Sort'!$C$3:$I$31,1,FALSE)),'Rates - Co. Sort'!E$3,VLOOKUP(($C29),'Rates - Co. Sort'!$C$3:$I$31,3,FALSE))</f>
        <v>166.49</v>
      </c>
      <c r="J29" s="50">
        <f>IF(ISERROR(VLOOKUP(($C29),'Rates - Co. Sort'!$C$3:$I$31,1,FALSE)),'Rates - Co. Sort'!F$3,VLOOKUP(($C29),'Rates - Co. Sort'!$C$3:$I$31,4,FALSE))</f>
        <v>1510.5700000000002</v>
      </c>
      <c r="K29" s="50">
        <f>IF(ISERROR(VLOOKUP(($C29),'Rates - Co. Sort'!$C$3:$I$31,1,FALSE)),'Rates - Co. Sort'!G$3,VLOOKUP(($C29),'Rates - Co. Sort'!$C$3:$I$31,5,FALSE))</f>
        <v>515.89</v>
      </c>
      <c r="L29" s="50">
        <f>IF(ISERROR(VLOOKUP(($C29),'Rates - Co. Sort'!$C$3:$I$31,1,FALSE)),'Rates - Co. Sort'!H$3,VLOOKUP(($C29),'Rates - Co. Sort'!$C$3:$I$31,6,FALSE))</f>
        <v>1100.43</v>
      </c>
      <c r="M29" s="50">
        <f>IF(ISERROR(VLOOKUP(($C29),'Rates - Co. Sort'!$C$3:$I$31,1,FALSE)),'Rates - Co. Sort'!I$3,VLOOKUP(($C29),'Rates - Co. Sort'!$C$3:$I$31,7,FALSE))</f>
        <v>62.94</v>
      </c>
      <c r="N29" s="7" t="b">
        <f t="shared" si="0"/>
        <v>1</v>
      </c>
      <c r="O29" s="7" t="b">
        <f t="shared" si="1"/>
        <v>1</v>
      </c>
      <c r="P29" s="120" t="s">
        <v>398</v>
      </c>
      <c r="Q29" s="120" t="s">
        <v>399</v>
      </c>
      <c r="R29" s="120" t="s">
        <v>435</v>
      </c>
      <c r="S29" s="120" t="s">
        <v>425</v>
      </c>
      <c r="T29" s="120" t="s">
        <v>279</v>
      </c>
      <c r="U29" s="120" t="s">
        <v>42</v>
      </c>
      <c r="V29" s="120" t="s">
        <v>249</v>
      </c>
      <c r="W29" s="120" t="s">
        <v>30</v>
      </c>
      <c r="X29" s="120" t="s">
        <v>31</v>
      </c>
    </row>
    <row r="30" spans="1:24" ht="14.4" x14ac:dyDescent="0.25">
      <c r="A30" s="49" t="s">
        <v>439</v>
      </c>
      <c r="B30" s="7" t="s">
        <v>440</v>
      </c>
      <c r="C30" s="110">
        <v>77</v>
      </c>
      <c r="D30" s="6" t="s">
        <v>33</v>
      </c>
      <c r="E30" s="6" t="s">
        <v>70</v>
      </c>
      <c r="F30" s="6" t="s">
        <v>30</v>
      </c>
      <c r="G30" s="6" t="s">
        <v>31</v>
      </c>
      <c r="H30" s="50">
        <f>IF(ISERROR(VLOOKUP(($C30),'Rates - Co. Sort'!$C$3:$I$31,1,FALSE)),'Rates - Co. Sort'!D$3,VLOOKUP(($C30),'Rates - Co. Sort'!$C$3:$I$31,2,FALSE))</f>
        <v>218.25</v>
      </c>
      <c r="I30" s="50">
        <f>IF(ISERROR(VLOOKUP(($C30),'Rates - Co. Sort'!$C$3:$I$31,1,FALSE)),'Rates - Co. Sort'!E$3,VLOOKUP(($C30),'Rates - Co. Sort'!$C$3:$I$31,3,FALSE))</f>
        <v>172.03</v>
      </c>
      <c r="J30" s="50">
        <f>IF(ISERROR(VLOOKUP(($C30),'Rates - Co. Sort'!$C$3:$I$31,1,FALSE)),'Rates - Co. Sort'!F$3,VLOOKUP(($C30),'Rates - Co. Sort'!$C$3:$I$31,4,FALSE))</f>
        <v>1568.63</v>
      </c>
      <c r="K30" s="50">
        <f>IF(ISERROR(VLOOKUP(($C30),'Rates - Co. Sort'!$C$3:$I$31,1,FALSE)),'Rates - Co. Sort'!G$3,VLOOKUP(($C30),'Rates - Co. Sort'!$C$3:$I$31,5,FALSE))</f>
        <v>531.65</v>
      </c>
      <c r="L30" s="50">
        <f>IF(ISERROR(VLOOKUP(($C30),'Rates - Co. Sort'!$C$3:$I$31,1,FALSE)),'Rates - Co. Sort'!H$3,VLOOKUP(($C30),'Rates - Co. Sort'!$C$3:$I$31,6,FALSE))</f>
        <v>1135.55</v>
      </c>
      <c r="M30" s="50">
        <f>IF(ISERROR(VLOOKUP(($C30),'Rates - Co. Sort'!$C$3:$I$31,1,FALSE)),'Rates - Co. Sort'!I$3,VLOOKUP(($C30),'Rates - Co. Sort'!$C$3:$I$31,7,FALSE))</f>
        <v>65.36</v>
      </c>
      <c r="N30" s="7" t="b">
        <f t="shared" si="0"/>
        <v>1</v>
      </c>
      <c r="O30" s="7" t="b">
        <f t="shared" si="1"/>
        <v>1</v>
      </c>
      <c r="P30" s="120" t="s">
        <v>439</v>
      </c>
      <c r="Q30" s="120" t="s">
        <v>440</v>
      </c>
      <c r="R30" s="120" t="s">
        <v>441</v>
      </c>
      <c r="S30" s="120" t="s">
        <v>442</v>
      </c>
      <c r="T30" s="120" t="s">
        <v>280</v>
      </c>
      <c r="U30" s="120" t="s">
        <v>33</v>
      </c>
      <c r="V30" s="120" t="s">
        <v>70</v>
      </c>
      <c r="W30" s="120" t="s">
        <v>30</v>
      </c>
      <c r="X30" s="120" t="s">
        <v>31</v>
      </c>
    </row>
    <row r="31" spans="1:24" ht="14.4" x14ac:dyDescent="0.25">
      <c r="A31" s="49" t="s">
        <v>443</v>
      </c>
      <c r="B31" s="7" t="s">
        <v>336</v>
      </c>
      <c r="C31" s="110">
        <v>36540</v>
      </c>
      <c r="D31" s="6" t="s">
        <v>113</v>
      </c>
      <c r="E31" s="6" t="s">
        <v>149</v>
      </c>
      <c r="F31" s="6" t="s">
        <v>28</v>
      </c>
      <c r="G31" s="6" t="s">
        <v>31</v>
      </c>
      <c r="H31" s="50">
        <f>IF(ISERROR(VLOOKUP(($C31),'Rates - Co. Sort'!$C$3:$I$31,1,FALSE)),'Rates - Co. Sort'!D$3,VLOOKUP(($C31),'Rates - Co. Sort'!$C$3:$I$31,2,FALSE))</f>
        <v>237.26</v>
      </c>
      <c r="I31" s="50">
        <f>IF(ISERROR(VLOOKUP(($C31),'Rates - Co. Sort'!$C$3:$I$31,1,FALSE)),'Rates - Co. Sort'!E$3,VLOOKUP(($C31),'Rates - Co. Sort'!$C$3:$I$31,3,FALSE))</f>
        <v>187.01</v>
      </c>
      <c r="J31" s="50">
        <f>IF(ISERROR(VLOOKUP(($C31),'Rates - Co. Sort'!$C$3:$I$31,1,FALSE)),'Rates - Co. Sort'!F$3,VLOOKUP(($C31),'Rates - Co. Sort'!$C$3:$I$31,4,FALSE))</f>
        <v>1725.5700000000002</v>
      </c>
      <c r="K31" s="50">
        <f>IF(ISERROR(VLOOKUP(($C31),'Rates - Co. Sort'!$C$3:$I$31,1,FALSE)),'Rates - Co. Sort'!G$3,VLOOKUP(($C31),'Rates - Co. Sort'!$C$3:$I$31,5,FALSE))</f>
        <v>574.25</v>
      </c>
      <c r="L31" s="50">
        <f>IF(ISERROR(VLOOKUP(($C31),'Rates - Co. Sort'!$C$3:$I$31,1,FALSE)),'Rates - Co. Sort'!H$3,VLOOKUP(($C31),'Rates - Co. Sort'!$C$3:$I$31,6,FALSE))</f>
        <v>1230.49</v>
      </c>
      <c r="M31" s="50">
        <f>IF(ISERROR(VLOOKUP(($C31),'Rates - Co. Sort'!$C$3:$I$31,1,FALSE)),'Rates - Co. Sort'!I$3,VLOOKUP(($C31),'Rates - Co. Sort'!$C$3:$I$31,7,FALSE))</f>
        <v>71.900000000000006</v>
      </c>
      <c r="N31" s="7" t="b">
        <f t="shared" si="0"/>
        <v>1</v>
      </c>
      <c r="O31" s="7" t="e">
        <f t="shared" si="1"/>
        <v>#VALUE!</v>
      </c>
      <c r="P31" s="120" t="s">
        <v>443</v>
      </c>
      <c r="Q31" s="120" t="s">
        <v>336</v>
      </c>
      <c r="R31" s="120" t="s">
        <v>444</v>
      </c>
      <c r="S31" s="120" t="s">
        <v>407</v>
      </c>
      <c r="T31" s="120" t="s">
        <v>28</v>
      </c>
      <c r="U31" s="120" t="s">
        <v>391</v>
      </c>
      <c r="V31" s="120" t="s">
        <v>149</v>
      </c>
      <c r="W31" s="120" t="s">
        <v>28</v>
      </c>
      <c r="X31" s="120" t="s">
        <v>31</v>
      </c>
    </row>
    <row r="32" spans="1:24" ht="14.4" x14ac:dyDescent="0.25">
      <c r="A32" s="49" t="s">
        <v>549</v>
      </c>
      <c r="B32" s="7" t="s">
        <v>552</v>
      </c>
      <c r="C32" s="110">
        <v>77</v>
      </c>
      <c r="D32" s="6" t="s">
        <v>33</v>
      </c>
      <c r="E32" s="6" t="s">
        <v>250</v>
      </c>
      <c r="F32" s="6" t="s">
        <v>30</v>
      </c>
      <c r="G32" s="6" t="s">
        <v>31</v>
      </c>
      <c r="H32" s="50">
        <f>IF(ISERROR(VLOOKUP(($C32),'Rates - Co. Sort'!$C$3:$I$31,1,FALSE)),'Rates - Co. Sort'!D$3,VLOOKUP(($C32),'Rates - Co. Sort'!$C$3:$I$31,2,FALSE))</f>
        <v>218.25</v>
      </c>
      <c r="I32" s="50">
        <f>IF(ISERROR(VLOOKUP(($C32),'Rates - Co. Sort'!$C$3:$I$31,1,FALSE)),'Rates - Co. Sort'!E$3,VLOOKUP(($C32),'Rates - Co. Sort'!$C$3:$I$31,3,FALSE))</f>
        <v>172.03</v>
      </c>
      <c r="J32" s="50">
        <f>IF(ISERROR(VLOOKUP(($C32),'Rates - Co. Sort'!$C$3:$I$31,1,FALSE)),'Rates - Co. Sort'!F$3,VLOOKUP(($C32),'Rates - Co. Sort'!$C$3:$I$31,4,FALSE))</f>
        <v>1568.63</v>
      </c>
      <c r="K32" s="50">
        <f>IF(ISERROR(VLOOKUP(($C32),'Rates - Co. Sort'!$C$3:$I$31,1,FALSE)),'Rates - Co. Sort'!G$3,VLOOKUP(($C32),'Rates - Co. Sort'!$C$3:$I$31,5,FALSE))</f>
        <v>531.65</v>
      </c>
      <c r="L32" s="50">
        <f>IF(ISERROR(VLOOKUP(($C32),'Rates - Co. Sort'!$C$3:$I$31,1,FALSE)),'Rates - Co. Sort'!H$3,VLOOKUP(($C32),'Rates - Co. Sort'!$C$3:$I$31,6,FALSE))</f>
        <v>1135.55</v>
      </c>
      <c r="M32" s="50">
        <f>IF(ISERROR(VLOOKUP(($C32),'Rates - Co. Sort'!$C$3:$I$31,1,FALSE)),'Rates - Co. Sort'!I$3,VLOOKUP(($C32),'Rates - Co. Sort'!$C$3:$I$31,7,FALSE))</f>
        <v>65.36</v>
      </c>
      <c r="N32" s="7" t="b">
        <f t="shared" si="0"/>
        <v>1</v>
      </c>
      <c r="O32" s="7" t="b">
        <f t="shared" si="1"/>
        <v>1</v>
      </c>
      <c r="P32" s="120" t="s">
        <v>549</v>
      </c>
      <c r="Q32" s="120" t="s">
        <v>552</v>
      </c>
      <c r="R32" s="120" t="s">
        <v>554</v>
      </c>
      <c r="S32" s="120" t="s">
        <v>556</v>
      </c>
      <c r="T32" s="120" t="s">
        <v>280</v>
      </c>
      <c r="U32" s="120" t="s">
        <v>33</v>
      </c>
      <c r="V32" s="120" t="s">
        <v>250</v>
      </c>
      <c r="W32" s="120" t="s">
        <v>30</v>
      </c>
      <c r="X32" s="120" t="s">
        <v>31</v>
      </c>
    </row>
    <row r="33" spans="1:24" ht="14.4" x14ac:dyDescent="0.25">
      <c r="A33" s="49" t="s">
        <v>562</v>
      </c>
      <c r="B33" s="7" t="s">
        <v>563</v>
      </c>
      <c r="C33" s="110" t="s">
        <v>28</v>
      </c>
      <c r="D33" s="6" t="s">
        <v>567</v>
      </c>
      <c r="E33" s="6" t="s">
        <v>566</v>
      </c>
      <c r="F33" s="6" t="s">
        <v>28</v>
      </c>
      <c r="G33" s="6" t="s">
        <v>31</v>
      </c>
      <c r="H33" s="50">
        <f>IF(ISERROR(VLOOKUP(($C33),'Rates - Co. Sort'!$C$3:$I$31,1,FALSE)),'Rates - Co. Sort'!D$3,VLOOKUP(($C33),'Rates - Co. Sort'!$C$3:$I$31,2,FALSE))</f>
        <v>213.8</v>
      </c>
      <c r="I33" s="50">
        <f>IF(ISERROR(VLOOKUP(($C33),'Rates - Co. Sort'!$C$3:$I$31,1,FALSE)),'Rates - Co. Sort'!E$3,VLOOKUP(($C33),'Rates - Co. Sort'!$C$3:$I$31,3,FALSE))</f>
        <v>168.51999999999998</v>
      </c>
      <c r="J33" s="50">
        <f>IF(ISERROR(VLOOKUP(($C33),'Rates - Co. Sort'!$C$3:$I$31,1,FALSE)),'Rates - Co. Sort'!F$3,VLOOKUP(($C33),'Rates - Co. Sort'!$C$3:$I$31,4,FALSE))</f>
        <v>1531.85</v>
      </c>
      <c r="K33" s="50">
        <f>IF(ISERROR(VLOOKUP(($C33),'Rates - Co. Sort'!$C$3:$I$31,1,FALSE)),'Rates - Co. Sort'!G$3,VLOOKUP(($C33),'Rates - Co. Sort'!$C$3:$I$31,5,FALSE))</f>
        <v>521.66999999999996</v>
      </c>
      <c r="L33" s="50">
        <f>IF(ISERROR(VLOOKUP(($C33),'Rates - Co. Sort'!$C$3:$I$31,1,FALSE)),'Rates - Co. Sort'!H$3,VLOOKUP(($C33),'Rates - Co. Sort'!$C$3:$I$31,6,FALSE))</f>
        <v>1113.31</v>
      </c>
      <c r="M33" s="50">
        <f>IF(ISERROR(VLOOKUP(($C33),'Rates - Co. Sort'!$C$3:$I$31,1,FALSE)),'Rates - Co. Sort'!I$3,VLOOKUP(($C33),'Rates - Co. Sort'!$C$3:$I$31,7,FALSE))</f>
        <v>63.83</v>
      </c>
      <c r="N33" s="7" t="b">
        <f t="shared" si="0"/>
        <v>1</v>
      </c>
      <c r="O33" s="7" t="e">
        <f t="shared" si="1"/>
        <v>#VALUE!</v>
      </c>
      <c r="P33" s="120" t="s">
        <v>562</v>
      </c>
      <c r="Q33" s="120" t="s">
        <v>563</v>
      </c>
      <c r="R33" s="120" t="s">
        <v>574</v>
      </c>
      <c r="S33" s="120" t="s">
        <v>577</v>
      </c>
      <c r="T33" s="120" t="s">
        <v>28</v>
      </c>
      <c r="U33" s="120" t="s">
        <v>391</v>
      </c>
      <c r="V33" s="120" t="s">
        <v>566</v>
      </c>
      <c r="W33" s="120" t="s">
        <v>28</v>
      </c>
      <c r="X33" s="120" t="s">
        <v>31</v>
      </c>
    </row>
    <row r="34" spans="1:24" ht="14.4" x14ac:dyDescent="0.25">
      <c r="A34" s="49" t="s">
        <v>581</v>
      </c>
      <c r="B34" s="7" t="s">
        <v>319</v>
      </c>
      <c r="C34" s="110">
        <v>77</v>
      </c>
      <c r="D34" s="6" t="s">
        <v>33</v>
      </c>
      <c r="E34" s="6" t="s">
        <v>125</v>
      </c>
      <c r="F34" s="6" t="s">
        <v>30</v>
      </c>
      <c r="G34" s="6" t="s">
        <v>31</v>
      </c>
      <c r="H34" s="50">
        <f>IF(ISERROR(VLOOKUP(($C34),'Rates - Co. Sort'!$C$3:$I$31,1,FALSE)),'Rates - Co. Sort'!D$3,VLOOKUP(($C34),'Rates - Co. Sort'!$C$3:$I$31,2,FALSE))</f>
        <v>218.25</v>
      </c>
      <c r="I34" s="50">
        <f>IF(ISERROR(VLOOKUP(($C34),'Rates - Co. Sort'!$C$3:$I$31,1,FALSE)),'Rates - Co. Sort'!E$3,VLOOKUP(($C34),'Rates - Co. Sort'!$C$3:$I$31,3,FALSE))</f>
        <v>172.03</v>
      </c>
      <c r="J34" s="50">
        <f>IF(ISERROR(VLOOKUP(($C34),'Rates - Co. Sort'!$C$3:$I$31,1,FALSE)),'Rates - Co. Sort'!F$3,VLOOKUP(($C34),'Rates - Co. Sort'!$C$3:$I$31,4,FALSE))</f>
        <v>1568.63</v>
      </c>
      <c r="K34" s="50">
        <f>IF(ISERROR(VLOOKUP(($C34),'Rates - Co. Sort'!$C$3:$I$31,1,FALSE)),'Rates - Co. Sort'!G$3,VLOOKUP(($C34),'Rates - Co. Sort'!$C$3:$I$31,5,FALSE))</f>
        <v>531.65</v>
      </c>
      <c r="L34" s="50">
        <f>IF(ISERROR(VLOOKUP(($C34),'Rates - Co. Sort'!$C$3:$I$31,1,FALSE)),'Rates - Co. Sort'!H$3,VLOOKUP(($C34),'Rates - Co. Sort'!$C$3:$I$31,6,FALSE))</f>
        <v>1135.55</v>
      </c>
      <c r="M34" s="50">
        <f>IF(ISERROR(VLOOKUP(($C34),'Rates - Co. Sort'!$C$3:$I$31,1,FALSE)),'Rates - Co. Sort'!I$3,VLOOKUP(($C34),'Rates - Co. Sort'!$C$3:$I$31,7,FALSE))</f>
        <v>65.36</v>
      </c>
      <c r="N34" s="7" t="b">
        <f t="shared" ref="N34:N62" si="2">EXACT(P34,A34)</f>
        <v>1</v>
      </c>
      <c r="O34" s="7" t="b">
        <f t="shared" si="1"/>
        <v>1</v>
      </c>
      <c r="P34" s="120" t="s">
        <v>581</v>
      </c>
      <c r="Q34" s="120" t="s">
        <v>598</v>
      </c>
      <c r="R34" s="120" t="s">
        <v>427</v>
      </c>
      <c r="S34" s="120" t="s">
        <v>587</v>
      </c>
      <c r="T34" s="120" t="s">
        <v>280</v>
      </c>
      <c r="U34" s="120" t="s">
        <v>33</v>
      </c>
      <c r="V34" s="120" t="s">
        <v>125</v>
      </c>
      <c r="W34" s="120" t="s">
        <v>30</v>
      </c>
      <c r="X34" s="120" t="s">
        <v>31</v>
      </c>
    </row>
    <row r="35" spans="1:24" ht="14.4" x14ac:dyDescent="0.25">
      <c r="A35" s="49" t="s">
        <v>584</v>
      </c>
      <c r="B35" s="7" t="s">
        <v>589</v>
      </c>
      <c r="C35" s="110">
        <v>77</v>
      </c>
      <c r="D35" s="6" t="s">
        <v>591</v>
      </c>
      <c r="E35" s="6" t="s">
        <v>70</v>
      </c>
      <c r="F35" s="6" t="s">
        <v>30</v>
      </c>
      <c r="G35" s="6" t="s">
        <v>31</v>
      </c>
      <c r="H35" s="50">
        <f>IF(ISERROR(VLOOKUP(($C35),'Rates - Co. Sort'!$C$3:$I$31,1,FALSE)),'Rates - Co. Sort'!D$3,VLOOKUP(($C35),'Rates - Co. Sort'!$C$3:$I$31,2,FALSE))</f>
        <v>218.25</v>
      </c>
      <c r="I35" s="50">
        <f>IF(ISERROR(VLOOKUP(($C35),'Rates - Co. Sort'!$C$3:$I$31,1,FALSE)),'Rates - Co. Sort'!E$3,VLOOKUP(($C35),'Rates - Co. Sort'!$C$3:$I$31,3,FALSE))</f>
        <v>172.03</v>
      </c>
      <c r="J35" s="50">
        <f>IF(ISERROR(VLOOKUP(($C35),'Rates - Co. Sort'!$C$3:$I$31,1,FALSE)),'Rates - Co. Sort'!F$3,VLOOKUP(($C35),'Rates - Co. Sort'!$C$3:$I$31,4,FALSE))</f>
        <v>1568.63</v>
      </c>
      <c r="K35" s="50">
        <f>IF(ISERROR(VLOOKUP(($C35),'Rates - Co. Sort'!$C$3:$I$31,1,FALSE)),'Rates - Co. Sort'!G$3,VLOOKUP(($C35),'Rates - Co. Sort'!$C$3:$I$31,5,FALSE))</f>
        <v>531.65</v>
      </c>
      <c r="L35" s="50">
        <f>IF(ISERROR(VLOOKUP(($C35),'Rates - Co. Sort'!$C$3:$I$31,1,FALSE)),'Rates - Co. Sort'!H$3,VLOOKUP(($C35),'Rates - Co. Sort'!$C$3:$I$31,6,FALSE))</f>
        <v>1135.55</v>
      </c>
      <c r="M35" s="50">
        <f>IF(ISERROR(VLOOKUP(($C35),'Rates - Co. Sort'!$C$3:$I$31,1,FALSE)),'Rates - Co. Sort'!I$3,VLOOKUP(($C35),'Rates - Co. Sort'!$C$3:$I$31,7,FALSE))</f>
        <v>65.36</v>
      </c>
      <c r="N35" s="7" t="b">
        <f t="shared" si="2"/>
        <v>1</v>
      </c>
      <c r="O35" s="7" t="b">
        <f t="shared" si="1"/>
        <v>1</v>
      </c>
      <c r="P35" s="120" t="s">
        <v>584</v>
      </c>
      <c r="Q35" s="120" t="s">
        <v>622</v>
      </c>
      <c r="R35" s="120" t="s">
        <v>427</v>
      </c>
      <c r="S35" s="120" t="s">
        <v>587</v>
      </c>
      <c r="T35" s="120" t="s">
        <v>280</v>
      </c>
      <c r="U35" s="120" t="s">
        <v>33</v>
      </c>
      <c r="V35" s="120" t="s">
        <v>70</v>
      </c>
      <c r="W35" s="120" t="s">
        <v>30</v>
      </c>
      <c r="X35" s="120" t="s">
        <v>31</v>
      </c>
    </row>
    <row r="36" spans="1:24" ht="14.4" x14ac:dyDescent="0.25">
      <c r="A36" s="49" t="s">
        <v>326</v>
      </c>
      <c r="B36" s="7" t="s">
        <v>327</v>
      </c>
      <c r="C36" s="110">
        <v>36540</v>
      </c>
      <c r="D36" s="6" t="s">
        <v>113</v>
      </c>
      <c r="E36" s="6" t="s">
        <v>149</v>
      </c>
      <c r="F36" s="6" t="s">
        <v>28</v>
      </c>
      <c r="G36" s="6" t="s">
        <v>31</v>
      </c>
      <c r="H36" s="50">
        <f>IF(ISERROR(VLOOKUP(($C36),'Rates - Co. Sort'!$C$3:$I$31,1,FALSE)),'Rates - Co. Sort'!D$3,VLOOKUP(($C36),'Rates - Co. Sort'!$C$3:$I$31,2,FALSE))</f>
        <v>237.26</v>
      </c>
      <c r="I36" s="50">
        <f>IF(ISERROR(VLOOKUP(($C36),'Rates - Co. Sort'!$C$3:$I$31,1,FALSE)),'Rates - Co. Sort'!E$3,VLOOKUP(($C36),'Rates - Co. Sort'!$C$3:$I$31,3,FALSE))</f>
        <v>187.01</v>
      </c>
      <c r="J36" s="50">
        <f>IF(ISERROR(VLOOKUP(($C36),'Rates - Co. Sort'!$C$3:$I$31,1,FALSE)),'Rates - Co. Sort'!F$3,VLOOKUP(($C36),'Rates - Co. Sort'!$C$3:$I$31,4,FALSE))</f>
        <v>1725.5700000000002</v>
      </c>
      <c r="K36" s="50">
        <f>IF(ISERROR(VLOOKUP(($C36),'Rates - Co. Sort'!$C$3:$I$31,1,FALSE)),'Rates - Co. Sort'!G$3,VLOOKUP(($C36),'Rates - Co. Sort'!$C$3:$I$31,5,FALSE))</f>
        <v>574.25</v>
      </c>
      <c r="L36" s="50">
        <f>IF(ISERROR(VLOOKUP(($C36),'Rates - Co. Sort'!$C$3:$I$31,1,FALSE)),'Rates - Co. Sort'!H$3,VLOOKUP(($C36),'Rates - Co. Sort'!$C$3:$I$31,6,FALSE))</f>
        <v>1230.49</v>
      </c>
      <c r="M36" s="50">
        <f>IF(ISERROR(VLOOKUP(($C36),'Rates - Co. Sort'!$C$3:$I$31,1,FALSE)),'Rates - Co. Sort'!I$3,VLOOKUP(($C36),'Rates - Co. Sort'!$C$3:$I$31,7,FALSE))</f>
        <v>71.900000000000006</v>
      </c>
      <c r="N36" s="7" t="b">
        <f t="shared" si="2"/>
        <v>1</v>
      </c>
      <c r="O36" s="7" t="e">
        <f t="shared" si="1"/>
        <v>#VALUE!</v>
      </c>
      <c r="P36" s="120" t="s">
        <v>326</v>
      </c>
      <c r="Q36" s="120" t="s">
        <v>327</v>
      </c>
      <c r="R36" s="120" t="s">
        <v>445</v>
      </c>
      <c r="S36" s="120" t="s">
        <v>446</v>
      </c>
      <c r="T36" s="120" t="s">
        <v>28</v>
      </c>
      <c r="U36" s="120" t="s">
        <v>391</v>
      </c>
      <c r="V36" s="120" t="s">
        <v>149</v>
      </c>
      <c r="W36" s="120" t="s">
        <v>28</v>
      </c>
      <c r="X36" s="120" t="s">
        <v>31</v>
      </c>
    </row>
    <row r="37" spans="1:24" ht="14.4" x14ac:dyDescent="0.25">
      <c r="A37" s="49" t="s">
        <v>150</v>
      </c>
      <c r="B37" s="7" t="s">
        <v>215</v>
      </c>
      <c r="C37" s="110">
        <v>97</v>
      </c>
      <c r="D37" s="6" t="s">
        <v>35</v>
      </c>
      <c r="E37" s="6" t="s">
        <v>204</v>
      </c>
      <c r="F37" s="6" t="s">
        <v>30</v>
      </c>
      <c r="G37" s="6" t="s">
        <v>31</v>
      </c>
      <c r="H37" s="50">
        <f>IF(ISERROR(VLOOKUP(($C37),'Rates - Co. Sort'!$C$3:$I$31,1,FALSE)),'Rates - Co. Sort'!D$3,VLOOKUP(($C37),'Rates - Co. Sort'!$C$3:$I$31,2,FALSE))</f>
        <v>210.64</v>
      </c>
      <c r="I37" s="50">
        <f>IF(ISERROR(VLOOKUP(($C37),'Rates - Co. Sort'!$C$3:$I$31,1,FALSE)),'Rates - Co. Sort'!E$3,VLOOKUP(($C37),'Rates - Co. Sort'!$C$3:$I$31,3,FALSE))</f>
        <v>166.03</v>
      </c>
      <c r="J37" s="50">
        <f>IF(ISERROR(VLOOKUP(($C37),'Rates - Co. Sort'!$C$3:$I$31,1,FALSE)),'Rates - Co. Sort'!F$3,VLOOKUP(($C37),'Rates - Co. Sort'!$C$3:$I$31,4,FALSE))</f>
        <v>1505.7800000000002</v>
      </c>
      <c r="K37" s="50">
        <f>IF(ISERROR(VLOOKUP(($C37),'Rates - Co. Sort'!$C$3:$I$31,1,FALSE)),'Rates - Co. Sort'!G$3,VLOOKUP(($C37),'Rates - Co. Sort'!$C$3:$I$31,5,FALSE))</f>
        <v>514.59</v>
      </c>
      <c r="L37" s="50">
        <f>IF(ISERROR(VLOOKUP(($C37),'Rates - Co. Sort'!$C$3:$I$31,1,FALSE)),'Rates - Co. Sort'!H$3,VLOOKUP(($C37),'Rates - Co. Sort'!$C$3:$I$31,6,FALSE))</f>
        <v>1097.54</v>
      </c>
      <c r="M37" s="50">
        <f>IF(ISERROR(VLOOKUP(($C37),'Rates - Co. Sort'!$C$3:$I$31,1,FALSE)),'Rates - Co. Sort'!I$3,VLOOKUP(($C37),'Rates - Co. Sort'!$C$3:$I$31,7,FALSE))</f>
        <v>62.739999999999995</v>
      </c>
      <c r="N37" s="7" t="b">
        <f t="shared" si="2"/>
        <v>1</v>
      </c>
      <c r="O37" s="7" t="b">
        <f t="shared" si="1"/>
        <v>1</v>
      </c>
      <c r="P37" s="120" t="s">
        <v>150</v>
      </c>
      <c r="Q37" s="120" t="s">
        <v>215</v>
      </c>
      <c r="R37" s="120" t="s">
        <v>447</v>
      </c>
      <c r="S37" s="120" t="s">
        <v>448</v>
      </c>
      <c r="T37" s="120" t="s">
        <v>203</v>
      </c>
      <c r="U37" s="120" t="s">
        <v>35</v>
      </c>
      <c r="V37" s="120" t="s">
        <v>204</v>
      </c>
      <c r="W37" s="120" t="s">
        <v>30</v>
      </c>
      <c r="X37" s="120" t="s">
        <v>31</v>
      </c>
    </row>
    <row r="38" spans="1:24" ht="14.4" x14ac:dyDescent="0.25">
      <c r="A38" s="49" t="s">
        <v>151</v>
      </c>
      <c r="B38" s="7" t="s">
        <v>216</v>
      </c>
      <c r="C38" s="110">
        <v>17</v>
      </c>
      <c r="D38" s="6" t="s">
        <v>36</v>
      </c>
      <c r="E38" s="6" t="s">
        <v>252</v>
      </c>
      <c r="F38" s="6" t="s">
        <v>30</v>
      </c>
      <c r="G38" s="6" t="s">
        <v>31</v>
      </c>
      <c r="H38" s="50">
        <f>IF(ISERROR(VLOOKUP(($C38),'Rates - Co. Sort'!$C$3:$I$31,1,FALSE)),'Rates - Co. Sort'!D$3,VLOOKUP(($C38),'Rates - Co. Sort'!$C$3:$I$31,2,FALSE))</f>
        <v>200.62</v>
      </c>
      <c r="I38" s="50">
        <f>IF(ISERROR(VLOOKUP(($C38),'Rates - Co. Sort'!$C$3:$I$31,1,FALSE)),'Rates - Co. Sort'!E$3,VLOOKUP(($C38),'Rates - Co. Sort'!$C$3:$I$31,3,FALSE))</f>
        <v>158.13</v>
      </c>
      <c r="J38" s="50">
        <f>IF(ISERROR(VLOOKUP(($C38),'Rates - Co. Sort'!$C$3:$I$31,1,FALSE)),'Rates - Co. Sort'!F$3,VLOOKUP(($C38),'Rates - Co. Sort'!$C$3:$I$31,4,FALSE))</f>
        <v>1423.03</v>
      </c>
      <c r="K38" s="50">
        <f>IF(ISERROR(VLOOKUP(($C38),'Rates - Co. Sort'!$C$3:$I$31,1,FALSE)),'Rates - Co. Sort'!G$3,VLOOKUP(($C38),'Rates - Co. Sort'!$C$3:$I$31,5,FALSE))</f>
        <v>492.13</v>
      </c>
      <c r="L38" s="50">
        <f>IF(ISERROR(VLOOKUP(($C38),'Rates - Co. Sort'!$C$3:$I$31,1,FALSE)),'Rates - Co. Sort'!H$3,VLOOKUP(($C38),'Rates - Co. Sort'!$C$3:$I$31,6,FALSE))</f>
        <v>1047.48</v>
      </c>
      <c r="M38" s="50">
        <f>IF(ISERROR(VLOOKUP(($C38),'Rates - Co. Sort'!$C$3:$I$31,1,FALSE)),'Rates - Co. Sort'!I$3,VLOOKUP(($C38),'Rates - Co. Sort'!$C$3:$I$31,7,FALSE))</f>
        <v>59.289999999999992</v>
      </c>
      <c r="N38" s="7" t="b">
        <f t="shared" si="2"/>
        <v>1</v>
      </c>
      <c r="O38" s="7" t="b">
        <f t="shared" si="1"/>
        <v>1</v>
      </c>
      <c r="P38" s="120" t="s">
        <v>151</v>
      </c>
      <c r="Q38" s="120" t="s">
        <v>216</v>
      </c>
      <c r="R38" s="120" t="s">
        <v>449</v>
      </c>
      <c r="S38" s="120" t="s">
        <v>450</v>
      </c>
      <c r="T38" s="120" t="s">
        <v>285</v>
      </c>
      <c r="U38" s="120" t="s">
        <v>36</v>
      </c>
      <c r="V38" s="120" t="s">
        <v>252</v>
      </c>
      <c r="W38" s="120" t="s">
        <v>30</v>
      </c>
      <c r="X38" s="120" t="s">
        <v>31</v>
      </c>
    </row>
    <row r="39" spans="1:24" ht="14.4" x14ac:dyDescent="0.25">
      <c r="A39" s="49" t="s">
        <v>152</v>
      </c>
      <c r="B39" s="7" t="s">
        <v>217</v>
      </c>
      <c r="C39" s="110">
        <v>7</v>
      </c>
      <c r="D39" s="6" t="s">
        <v>37</v>
      </c>
      <c r="E39" s="6" t="s">
        <v>253</v>
      </c>
      <c r="F39" s="6" t="s">
        <v>30</v>
      </c>
      <c r="G39" s="6" t="s">
        <v>31</v>
      </c>
      <c r="H39" s="50">
        <f>IF(ISERROR(VLOOKUP(($C39),'Rates - Co. Sort'!$C$3:$I$31,1,FALSE)),'Rates - Co. Sort'!D$3,VLOOKUP(($C39),'Rates - Co. Sort'!$C$3:$I$31,2,FALSE))</f>
        <v>201.84</v>
      </c>
      <c r="I39" s="50">
        <f>IF(ISERROR(VLOOKUP(($C39),'Rates - Co. Sort'!$C$3:$I$31,1,FALSE)),'Rates - Co. Sort'!E$3,VLOOKUP(($C39),'Rates - Co. Sort'!$C$3:$I$31,3,FALSE))</f>
        <v>159.09</v>
      </c>
      <c r="J39" s="50">
        <f>IF(ISERROR(VLOOKUP(($C39),'Rates - Co. Sort'!$C$3:$I$31,1,FALSE)),'Rates - Co. Sort'!F$3,VLOOKUP(($C39),'Rates - Co. Sort'!$C$3:$I$31,4,FALSE))</f>
        <v>1433.1</v>
      </c>
      <c r="K39" s="50">
        <f>IF(ISERROR(VLOOKUP(($C39),'Rates - Co. Sort'!$C$3:$I$31,1,FALSE)),'Rates - Co. Sort'!G$3,VLOOKUP(($C39),'Rates - Co. Sort'!$C$3:$I$31,5,FALSE))</f>
        <v>494.86</v>
      </c>
      <c r="L39" s="50">
        <f>IF(ISERROR(VLOOKUP(($C39),'Rates - Co. Sort'!$C$3:$I$31,1,FALSE)),'Rates - Co. Sort'!H$3,VLOOKUP(($C39),'Rates - Co. Sort'!$C$3:$I$31,6,FALSE))</f>
        <v>1053.57</v>
      </c>
      <c r="M39" s="50">
        <f>IF(ISERROR(VLOOKUP(($C39),'Rates - Co. Sort'!$C$3:$I$31,1,FALSE)),'Rates - Co. Sort'!I$3,VLOOKUP(($C39),'Rates - Co. Sort'!$C$3:$I$31,7,FALSE))</f>
        <v>59.709999999999994</v>
      </c>
      <c r="N39" s="7" t="b">
        <f t="shared" si="2"/>
        <v>1</v>
      </c>
      <c r="O39" s="7" t="b">
        <f t="shared" si="1"/>
        <v>1</v>
      </c>
      <c r="P39" s="120" t="s">
        <v>152</v>
      </c>
      <c r="Q39" s="120" t="s">
        <v>217</v>
      </c>
      <c r="R39" s="120" t="s">
        <v>451</v>
      </c>
      <c r="S39" s="120" t="s">
        <v>452</v>
      </c>
      <c r="T39" s="120" t="s">
        <v>283</v>
      </c>
      <c r="U39" s="120" t="s">
        <v>37</v>
      </c>
      <c r="V39" s="120" t="s">
        <v>253</v>
      </c>
      <c r="W39" s="120" t="s">
        <v>30</v>
      </c>
      <c r="X39" s="120" t="s">
        <v>31</v>
      </c>
    </row>
    <row r="40" spans="1:24" ht="14.4" x14ac:dyDescent="0.25">
      <c r="A40" s="49" t="s">
        <v>153</v>
      </c>
      <c r="B40" s="7" t="s">
        <v>218</v>
      </c>
      <c r="C40" s="110">
        <v>64</v>
      </c>
      <c r="D40" s="6" t="s">
        <v>38</v>
      </c>
      <c r="E40" s="6" t="s">
        <v>254</v>
      </c>
      <c r="F40" s="6" t="s">
        <v>30</v>
      </c>
      <c r="G40" s="6" t="s">
        <v>31</v>
      </c>
      <c r="H40" s="50">
        <f>IF(ISERROR(VLOOKUP(($C40),'Rates - Co. Sort'!$C$3:$I$31,1,FALSE)),'Rates - Co. Sort'!D$3,VLOOKUP(($C40),'Rates - Co. Sort'!$C$3:$I$31,2,FALSE))</f>
        <v>200.62</v>
      </c>
      <c r="I40" s="50">
        <f>IF(ISERROR(VLOOKUP(($C40),'Rates - Co. Sort'!$C$3:$I$31,1,FALSE)),'Rates - Co. Sort'!E$3,VLOOKUP(($C40),'Rates - Co. Sort'!$C$3:$I$31,3,FALSE))</f>
        <v>158.13</v>
      </c>
      <c r="J40" s="50">
        <f>IF(ISERROR(VLOOKUP(($C40),'Rates - Co. Sort'!$C$3:$I$31,1,FALSE)),'Rates - Co. Sort'!F$3,VLOOKUP(($C40),'Rates - Co. Sort'!$C$3:$I$31,4,FALSE))</f>
        <v>1423.03</v>
      </c>
      <c r="K40" s="50">
        <f>IF(ISERROR(VLOOKUP(($C40),'Rates - Co. Sort'!$C$3:$I$31,1,FALSE)),'Rates - Co. Sort'!G$3,VLOOKUP(($C40),'Rates - Co. Sort'!$C$3:$I$31,5,FALSE))</f>
        <v>492.13</v>
      </c>
      <c r="L40" s="50">
        <f>IF(ISERROR(VLOOKUP(($C40),'Rates - Co. Sort'!$C$3:$I$31,1,FALSE)),'Rates - Co. Sort'!H$3,VLOOKUP(($C40),'Rates - Co. Sort'!$C$3:$I$31,6,FALSE))</f>
        <v>1047.48</v>
      </c>
      <c r="M40" s="50">
        <f>IF(ISERROR(VLOOKUP(($C40),'Rates - Co. Sort'!$C$3:$I$31,1,FALSE)),'Rates - Co. Sort'!I$3,VLOOKUP(($C40),'Rates - Co. Sort'!$C$3:$I$31,7,FALSE))</f>
        <v>59.289999999999992</v>
      </c>
      <c r="N40" s="7" t="b">
        <f t="shared" si="2"/>
        <v>1</v>
      </c>
      <c r="O40" s="7" t="b">
        <f t="shared" si="1"/>
        <v>1</v>
      </c>
      <c r="P40" s="120" t="s">
        <v>153</v>
      </c>
      <c r="Q40" s="120" t="s">
        <v>218</v>
      </c>
      <c r="R40" s="120" t="s">
        <v>453</v>
      </c>
      <c r="S40" s="120" t="s">
        <v>454</v>
      </c>
      <c r="T40" s="120" t="s">
        <v>286</v>
      </c>
      <c r="U40" s="120" t="s">
        <v>38</v>
      </c>
      <c r="V40" s="120" t="s">
        <v>254</v>
      </c>
      <c r="W40" s="120" t="s">
        <v>30</v>
      </c>
      <c r="X40" s="120" t="s">
        <v>31</v>
      </c>
    </row>
    <row r="41" spans="1:24" ht="14.4" x14ac:dyDescent="0.25">
      <c r="A41" s="49" t="s">
        <v>154</v>
      </c>
      <c r="B41" s="7" t="s">
        <v>219</v>
      </c>
      <c r="C41" s="110">
        <v>52</v>
      </c>
      <c r="D41" s="6" t="s">
        <v>39</v>
      </c>
      <c r="E41" s="6" t="s">
        <v>255</v>
      </c>
      <c r="F41" s="6" t="s">
        <v>30</v>
      </c>
      <c r="G41" s="6" t="s">
        <v>31</v>
      </c>
      <c r="H41" s="50">
        <f>IF(ISERROR(VLOOKUP(($C41),'Rates - Co. Sort'!$C$3:$I$31,1,FALSE)),'Rates - Co. Sort'!D$3,VLOOKUP(($C41),'Rates - Co. Sort'!$C$3:$I$31,2,FALSE))</f>
        <v>212.17000000000002</v>
      </c>
      <c r="I41" s="50">
        <f>IF(ISERROR(VLOOKUP(($C41),'Rates - Co. Sort'!$C$3:$I$31,1,FALSE)),'Rates - Co. Sort'!E$3,VLOOKUP(($C41),'Rates - Co. Sort'!$C$3:$I$31,3,FALSE))</f>
        <v>167.23000000000002</v>
      </c>
      <c r="J41" s="50">
        <f>IF(ISERROR(VLOOKUP(($C41),'Rates - Co. Sort'!$C$3:$I$31,1,FALSE)),'Rates - Co. Sort'!F$3,VLOOKUP(($C41),'Rates - Co. Sort'!$C$3:$I$31,4,FALSE))</f>
        <v>1518.38</v>
      </c>
      <c r="K41" s="50">
        <f>IF(ISERROR(VLOOKUP(($C41),'Rates - Co. Sort'!$C$3:$I$31,1,FALSE)),'Rates - Co. Sort'!G$3,VLOOKUP(($C41),'Rates - Co. Sort'!$C$3:$I$31,5,FALSE))</f>
        <v>518.01</v>
      </c>
      <c r="L41" s="50">
        <f>IF(ISERROR(VLOOKUP(($C41),'Rates - Co. Sort'!$C$3:$I$31,1,FALSE)),'Rates - Co. Sort'!H$3,VLOOKUP(($C41),'Rates - Co. Sort'!$C$3:$I$31,6,FALSE))</f>
        <v>1105.1500000000001</v>
      </c>
      <c r="M41" s="50">
        <f>IF(ISERROR(VLOOKUP(($C41),'Rates - Co. Sort'!$C$3:$I$31,1,FALSE)),'Rates - Co. Sort'!I$3,VLOOKUP(($C41),'Rates - Co. Sort'!$C$3:$I$31,7,FALSE))</f>
        <v>63.269999999999996</v>
      </c>
      <c r="N41" s="7" t="b">
        <f t="shared" si="2"/>
        <v>1</v>
      </c>
      <c r="O41" s="7" t="b">
        <f t="shared" si="1"/>
        <v>1</v>
      </c>
      <c r="P41" s="120" t="s">
        <v>154</v>
      </c>
      <c r="Q41" s="120" t="s">
        <v>219</v>
      </c>
      <c r="R41" s="120" t="s">
        <v>455</v>
      </c>
      <c r="S41" s="120" t="s">
        <v>438</v>
      </c>
      <c r="T41" s="120" t="s">
        <v>287</v>
      </c>
      <c r="U41" s="120" t="s">
        <v>39</v>
      </c>
      <c r="V41" s="120" t="s">
        <v>255</v>
      </c>
      <c r="W41" s="120" t="s">
        <v>30</v>
      </c>
      <c r="X41" s="120" t="s">
        <v>31</v>
      </c>
    </row>
    <row r="42" spans="1:24" ht="14.4" x14ac:dyDescent="0.25">
      <c r="A42" s="49" t="s">
        <v>155</v>
      </c>
      <c r="B42" s="7" t="s">
        <v>220</v>
      </c>
      <c r="C42" s="110">
        <v>85</v>
      </c>
      <c r="D42" s="6" t="s">
        <v>40</v>
      </c>
      <c r="E42" s="6" t="s">
        <v>256</v>
      </c>
      <c r="F42" s="6" t="s">
        <v>30</v>
      </c>
      <c r="G42" s="6" t="s">
        <v>31</v>
      </c>
      <c r="H42" s="50">
        <f>IF(ISERROR(VLOOKUP(($C42),'Rates - Co. Sort'!$C$3:$I$31,1,FALSE)),'Rates - Co. Sort'!D$3,VLOOKUP(($C42),'Rates - Co. Sort'!$C$3:$I$31,2,FALSE))</f>
        <v>210.76</v>
      </c>
      <c r="I42" s="50">
        <f>IF(ISERROR(VLOOKUP(($C42),'Rates - Co. Sort'!$C$3:$I$31,1,FALSE)),'Rates - Co. Sort'!E$3,VLOOKUP(($C42),'Rates - Co. Sort'!$C$3:$I$31,3,FALSE))</f>
        <v>166.13</v>
      </c>
      <c r="J42" s="50">
        <f>IF(ISERROR(VLOOKUP(($C42),'Rates - Co. Sort'!$C$3:$I$31,1,FALSE)),'Rates - Co. Sort'!F$3,VLOOKUP(($C42),'Rates - Co. Sort'!$C$3:$I$31,4,FALSE))</f>
        <v>1506.79</v>
      </c>
      <c r="K42" s="50">
        <f>IF(ISERROR(VLOOKUP(($C42),'Rates - Co. Sort'!$C$3:$I$31,1,FALSE)),'Rates - Co. Sort'!G$3,VLOOKUP(($C42),'Rates - Co. Sort'!$C$3:$I$31,5,FALSE))</f>
        <v>514.87</v>
      </c>
      <c r="L42" s="50">
        <f>IF(ISERROR(VLOOKUP(($C42),'Rates - Co. Sort'!$C$3:$I$31,1,FALSE)),'Rates - Co. Sort'!H$3,VLOOKUP(($C42),'Rates - Co. Sort'!$C$3:$I$31,6,FALSE))</f>
        <v>1098.1500000000001</v>
      </c>
      <c r="M42" s="50">
        <f>IF(ISERROR(VLOOKUP(($C42),'Rates - Co. Sort'!$C$3:$I$31,1,FALSE)),'Rates - Co. Sort'!I$3,VLOOKUP(($C42),'Rates - Co. Sort'!$C$3:$I$31,7,FALSE))</f>
        <v>62.78</v>
      </c>
      <c r="N42" s="7" t="b">
        <f t="shared" si="2"/>
        <v>1</v>
      </c>
      <c r="O42" s="7" t="b">
        <f t="shared" si="1"/>
        <v>1</v>
      </c>
      <c r="P42" s="120" t="s">
        <v>155</v>
      </c>
      <c r="Q42" s="120" t="s">
        <v>220</v>
      </c>
      <c r="R42" s="120" t="s">
        <v>456</v>
      </c>
      <c r="S42" s="120" t="s">
        <v>457</v>
      </c>
      <c r="T42" s="120" t="s">
        <v>288</v>
      </c>
      <c r="U42" s="120" t="s">
        <v>40</v>
      </c>
      <c r="V42" s="120" t="s">
        <v>256</v>
      </c>
      <c r="W42" s="120" t="s">
        <v>30</v>
      </c>
      <c r="X42" s="120" t="s">
        <v>31</v>
      </c>
    </row>
    <row r="43" spans="1:24" ht="14.4" x14ac:dyDescent="0.25">
      <c r="A43" s="49" t="s">
        <v>156</v>
      </c>
      <c r="B43" s="7" t="s">
        <v>221</v>
      </c>
      <c r="C43" s="110">
        <v>62</v>
      </c>
      <c r="D43" s="6" t="s">
        <v>41</v>
      </c>
      <c r="E43" s="6" t="s">
        <v>257</v>
      </c>
      <c r="F43" s="6" t="s">
        <v>30</v>
      </c>
      <c r="G43" s="6" t="s">
        <v>31</v>
      </c>
      <c r="H43" s="50">
        <f>IF(ISERROR(VLOOKUP(($C43),'Rates - Co. Sort'!$C$3:$I$31,1,FALSE)),'Rates - Co. Sort'!D$3,VLOOKUP(($C43),'Rates - Co. Sort'!$C$3:$I$31,2,FALSE))</f>
        <v>200.62</v>
      </c>
      <c r="I43" s="50">
        <f>IF(ISERROR(VLOOKUP(($C43),'Rates - Co. Sort'!$C$3:$I$31,1,FALSE)),'Rates - Co. Sort'!E$3,VLOOKUP(($C43),'Rates - Co. Sort'!$C$3:$I$31,3,FALSE))</f>
        <v>158.13</v>
      </c>
      <c r="J43" s="50">
        <f>IF(ISERROR(VLOOKUP(($C43),'Rates - Co. Sort'!$C$3:$I$31,1,FALSE)),'Rates - Co. Sort'!F$3,VLOOKUP(($C43),'Rates - Co. Sort'!$C$3:$I$31,4,FALSE))</f>
        <v>1423.03</v>
      </c>
      <c r="K43" s="50">
        <f>IF(ISERROR(VLOOKUP(($C43),'Rates - Co. Sort'!$C$3:$I$31,1,FALSE)),'Rates - Co. Sort'!G$3,VLOOKUP(($C43),'Rates - Co. Sort'!$C$3:$I$31,5,FALSE))</f>
        <v>492.13</v>
      </c>
      <c r="L43" s="50">
        <f>IF(ISERROR(VLOOKUP(($C43),'Rates - Co. Sort'!$C$3:$I$31,1,FALSE)),'Rates - Co. Sort'!H$3,VLOOKUP(($C43),'Rates - Co. Sort'!$C$3:$I$31,6,FALSE))</f>
        <v>1047.48</v>
      </c>
      <c r="M43" s="50">
        <f>IF(ISERROR(VLOOKUP(($C43),'Rates - Co. Sort'!$C$3:$I$31,1,FALSE)),'Rates - Co. Sort'!I$3,VLOOKUP(($C43),'Rates - Co. Sort'!$C$3:$I$31,7,FALSE))</f>
        <v>59.289999999999992</v>
      </c>
      <c r="N43" s="7" t="b">
        <f t="shared" si="2"/>
        <v>1</v>
      </c>
      <c r="O43" s="7" t="b">
        <f t="shared" si="1"/>
        <v>1</v>
      </c>
      <c r="P43" s="120" t="s">
        <v>156</v>
      </c>
      <c r="Q43" s="120" t="s">
        <v>221</v>
      </c>
      <c r="R43" s="120" t="s">
        <v>458</v>
      </c>
      <c r="S43" s="120" t="s">
        <v>459</v>
      </c>
      <c r="T43" s="120" t="s">
        <v>289</v>
      </c>
      <c r="U43" s="120" t="s">
        <v>41</v>
      </c>
      <c r="V43" s="120" t="s">
        <v>257</v>
      </c>
      <c r="W43" s="120" t="s">
        <v>30</v>
      </c>
      <c r="X43" s="120" t="s">
        <v>31</v>
      </c>
    </row>
    <row r="44" spans="1:24" ht="14.4" x14ac:dyDescent="0.25">
      <c r="A44" s="49" t="s">
        <v>157</v>
      </c>
      <c r="B44" s="7" t="s">
        <v>222</v>
      </c>
      <c r="C44" s="110">
        <v>57</v>
      </c>
      <c r="D44" s="6" t="s">
        <v>42</v>
      </c>
      <c r="E44" s="6" t="s">
        <v>249</v>
      </c>
      <c r="F44" s="6" t="s">
        <v>30</v>
      </c>
      <c r="G44" s="6" t="s">
        <v>31</v>
      </c>
      <c r="H44" s="50">
        <f>IF(ISERROR(VLOOKUP(($C44),'Rates - Co. Sort'!$C$3:$I$31,1,FALSE)),'Rates - Co. Sort'!D$3,VLOOKUP(($C44),'Rates - Co. Sort'!$C$3:$I$31,2,FALSE))</f>
        <v>211.21999999999997</v>
      </c>
      <c r="I44" s="50">
        <f>IF(ISERROR(VLOOKUP(($C44),'Rates - Co. Sort'!$C$3:$I$31,1,FALSE)),'Rates - Co. Sort'!E$3,VLOOKUP(($C44),'Rates - Co. Sort'!$C$3:$I$31,3,FALSE))</f>
        <v>166.49</v>
      </c>
      <c r="J44" s="50">
        <f>IF(ISERROR(VLOOKUP(($C44),'Rates - Co. Sort'!$C$3:$I$31,1,FALSE)),'Rates - Co. Sort'!F$3,VLOOKUP(($C44),'Rates - Co. Sort'!$C$3:$I$31,4,FALSE))</f>
        <v>1510.5700000000002</v>
      </c>
      <c r="K44" s="50">
        <f>IF(ISERROR(VLOOKUP(($C44),'Rates - Co. Sort'!$C$3:$I$31,1,FALSE)),'Rates - Co. Sort'!G$3,VLOOKUP(($C44),'Rates - Co. Sort'!$C$3:$I$31,5,FALSE))</f>
        <v>515.89</v>
      </c>
      <c r="L44" s="50">
        <f>IF(ISERROR(VLOOKUP(($C44),'Rates - Co. Sort'!$C$3:$I$31,1,FALSE)),'Rates - Co. Sort'!H$3,VLOOKUP(($C44),'Rates - Co. Sort'!$C$3:$I$31,6,FALSE))</f>
        <v>1100.43</v>
      </c>
      <c r="M44" s="50">
        <f>IF(ISERROR(VLOOKUP(($C44),'Rates - Co. Sort'!$C$3:$I$31,1,FALSE)),'Rates - Co. Sort'!I$3,VLOOKUP(($C44),'Rates - Co. Sort'!$C$3:$I$31,7,FALSE))</f>
        <v>62.94</v>
      </c>
      <c r="N44" s="7" t="b">
        <f t="shared" si="2"/>
        <v>1</v>
      </c>
      <c r="O44" s="7" t="b">
        <f t="shared" si="1"/>
        <v>1</v>
      </c>
      <c r="P44" s="120" t="s">
        <v>157</v>
      </c>
      <c r="Q44" s="120" t="s">
        <v>222</v>
      </c>
      <c r="R44" s="120" t="s">
        <v>460</v>
      </c>
      <c r="S44" s="120" t="s">
        <v>461</v>
      </c>
      <c r="T44" s="120" t="s">
        <v>279</v>
      </c>
      <c r="U44" s="120" t="s">
        <v>42</v>
      </c>
      <c r="V44" s="120" t="s">
        <v>249</v>
      </c>
      <c r="W44" s="120" t="s">
        <v>30</v>
      </c>
      <c r="X44" s="120" t="s">
        <v>31</v>
      </c>
    </row>
    <row r="45" spans="1:24" ht="14.4" x14ac:dyDescent="0.25">
      <c r="A45" s="49" t="s">
        <v>158</v>
      </c>
      <c r="B45" s="7" t="s">
        <v>223</v>
      </c>
      <c r="C45" s="110">
        <v>90</v>
      </c>
      <c r="D45" s="6" t="s">
        <v>43</v>
      </c>
      <c r="E45" s="6" t="s">
        <v>258</v>
      </c>
      <c r="F45" s="6" t="s">
        <v>30</v>
      </c>
      <c r="G45" s="6" t="s">
        <v>31</v>
      </c>
      <c r="H45" s="50">
        <f>IF(ISERROR(VLOOKUP(($C45),'Rates - Co. Sort'!$C$3:$I$31,1,FALSE)),'Rates - Co. Sort'!D$3,VLOOKUP(($C45),'Rates - Co. Sort'!$C$3:$I$31,2,FALSE))</f>
        <v>200.62</v>
      </c>
      <c r="I45" s="50">
        <f>IF(ISERROR(VLOOKUP(($C45),'Rates - Co. Sort'!$C$3:$I$31,1,FALSE)),'Rates - Co. Sort'!E$3,VLOOKUP(($C45),'Rates - Co. Sort'!$C$3:$I$31,3,FALSE))</f>
        <v>158.13</v>
      </c>
      <c r="J45" s="50">
        <f>IF(ISERROR(VLOOKUP(($C45),'Rates - Co. Sort'!$C$3:$I$31,1,FALSE)),'Rates - Co. Sort'!F$3,VLOOKUP(($C45),'Rates - Co. Sort'!$C$3:$I$31,4,FALSE))</f>
        <v>1423.03</v>
      </c>
      <c r="K45" s="50">
        <f>IF(ISERROR(VLOOKUP(($C45),'Rates - Co. Sort'!$C$3:$I$31,1,FALSE)),'Rates - Co. Sort'!G$3,VLOOKUP(($C45),'Rates - Co. Sort'!$C$3:$I$31,5,FALSE))</f>
        <v>492.13</v>
      </c>
      <c r="L45" s="50">
        <f>IF(ISERROR(VLOOKUP(($C45),'Rates - Co. Sort'!$C$3:$I$31,1,FALSE)),'Rates - Co. Sort'!H$3,VLOOKUP(($C45),'Rates - Co. Sort'!$C$3:$I$31,6,FALSE))</f>
        <v>1047.48</v>
      </c>
      <c r="M45" s="50">
        <f>IF(ISERROR(VLOOKUP(($C45),'Rates - Co. Sort'!$C$3:$I$31,1,FALSE)),'Rates - Co. Sort'!I$3,VLOOKUP(($C45),'Rates - Co. Sort'!$C$3:$I$31,7,FALSE))</f>
        <v>59.289999999999992</v>
      </c>
      <c r="N45" s="7" t="b">
        <f t="shared" si="2"/>
        <v>1</v>
      </c>
      <c r="O45" s="7" t="b">
        <f t="shared" si="1"/>
        <v>1</v>
      </c>
      <c r="P45" s="120" t="s">
        <v>158</v>
      </c>
      <c r="Q45" s="120" t="s">
        <v>223</v>
      </c>
      <c r="R45" s="120" t="s">
        <v>462</v>
      </c>
      <c r="S45" s="120" t="s">
        <v>463</v>
      </c>
      <c r="T45" s="120" t="s">
        <v>290</v>
      </c>
      <c r="U45" s="120" t="s">
        <v>43</v>
      </c>
      <c r="V45" s="120" t="s">
        <v>258</v>
      </c>
      <c r="W45" s="120" t="s">
        <v>30</v>
      </c>
      <c r="X45" s="120" t="s">
        <v>31</v>
      </c>
    </row>
    <row r="46" spans="1:24" ht="14.4" x14ac:dyDescent="0.25">
      <c r="A46" s="49" t="s">
        <v>159</v>
      </c>
      <c r="B46" s="7" t="s">
        <v>224</v>
      </c>
      <c r="C46" s="110">
        <v>31</v>
      </c>
      <c r="D46" s="6" t="s">
        <v>44</v>
      </c>
      <c r="E46" s="6" t="s">
        <v>44</v>
      </c>
      <c r="F46" s="6" t="s">
        <v>30</v>
      </c>
      <c r="G46" s="6" t="s">
        <v>31</v>
      </c>
      <c r="H46" s="50">
        <f>IF(ISERROR(VLOOKUP(($C46),'Rates - Co. Sort'!$C$3:$I$31,1,FALSE)),'Rates - Co. Sort'!D$3,VLOOKUP(($C46),'Rates - Co. Sort'!$C$3:$I$31,2,FALSE))</f>
        <v>208.74</v>
      </c>
      <c r="I46" s="50">
        <f>IF(ISERROR(VLOOKUP(($C46),'Rates - Co. Sort'!$C$3:$I$31,1,FALSE)),'Rates - Co. Sort'!E$3,VLOOKUP(($C46),'Rates - Co. Sort'!$C$3:$I$31,3,FALSE))</f>
        <v>164.53</v>
      </c>
      <c r="J46" s="50">
        <f>IF(ISERROR(VLOOKUP(($C46),'Rates - Co. Sort'!$C$3:$I$31,1,FALSE)),'Rates - Co. Sort'!F$3,VLOOKUP(($C46),'Rates - Co. Sort'!$C$3:$I$31,4,FALSE))</f>
        <v>1490.04</v>
      </c>
      <c r="K46" s="50">
        <f>IF(ISERROR(VLOOKUP(($C46),'Rates - Co. Sort'!$C$3:$I$31,1,FALSE)),'Rates - Co. Sort'!G$3,VLOOKUP(($C46),'Rates - Co. Sort'!$C$3:$I$31,5,FALSE))</f>
        <v>510.32000000000005</v>
      </c>
      <c r="L46" s="50">
        <f>IF(ISERROR(VLOOKUP(($C46),'Rates - Co. Sort'!$C$3:$I$31,1,FALSE)),'Rates - Co. Sort'!H$3,VLOOKUP(($C46),'Rates - Co. Sort'!$C$3:$I$31,6,FALSE))</f>
        <v>1088.01</v>
      </c>
      <c r="M46" s="50">
        <f>IF(ISERROR(VLOOKUP(($C46),'Rates - Co. Sort'!$C$3:$I$31,1,FALSE)),'Rates - Co. Sort'!I$3,VLOOKUP(($C46),'Rates - Co. Sort'!$C$3:$I$31,7,FALSE))</f>
        <v>62.09</v>
      </c>
      <c r="N46" s="7" t="b">
        <f t="shared" si="2"/>
        <v>1</v>
      </c>
      <c r="O46" s="7" t="b">
        <f t="shared" si="1"/>
        <v>1</v>
      </c>
      <c r="P46" s="120" t="s">
        <v>159</v>
      </c>
      <c r="Q46" s="120" t="s">
        <v>224</v>
      </c>
      <c r="R46" s="120" t="s">
        <v>464</v>
      </c>
      <c r="S46" s="120" t="s">
        <v>465</v>
      </c>
      <c r="T46" s="120" t="s">
        <v>291</v>
      </c>
      <c r="U46" s="120" t="s">
        <v>44</v>
      </c>
      <c r="V46" s="120" t="s">
        <v>44</v>
      </c>
      <c r="W46" s="120" t="s">
        <v>30</v>
      </c>
      <c r="X46" s="120" t="s">
        <v>31</v>
      </c>
    </row>
    <row r="47" spans="1:24" ht="14.4" x14ac:dyDescent="0.25">
      <c r="A47" s="49" t="s">
        <v>160</v>
      </c>
      <c r="B47" s="7" t="s">
        <v>225</v>
      </c>
      <c r="C47" s="110">
        <v>55</v>
      </c>
      <c r="D47" s="6" t="s">
        <v>45</v>
      </c>
      <c r="E47" s="6" t="s">
        <v>259</v>
      </c>
      <c r="F47" s="6" t="s">
        <v>30</v>
      </c>
      <c r="G47" s="6" t="s">
        <v>31</v>
      </c>
      <c r="H47" s="50">
        <f>IF(ISERROR(VLOOKUP(($C47),'Rates - Co. Sort'!$C$3:$I$31,1,FALSE)),'Rates - Co. Sort'!D$3,VLOOKUP(($C47),'Rates - Co. Sort'!$C$3:$I$31,2,FALSE))</f>
        <v>200.62</v>
      </c>
      <c r="I47" s="50">
        <f>IF(ISERROR(VLOOKUP(($C47),'Rates - Co. Sort'!$C$3:$I$31,1,FALSE)),'Rates - Co. Sort'!E$3,VLOOKUP(($C47),'Rates - Co. Sort'!$C$3:$I$31,3,FALSE))</f>
        <v>158.13</v>
      </c>
      <c r="J47" s="50">
        <f>IF(ISERROR(VLOOKUP(($C47),'Rates - Co. Sort'!$C$3:$I$31,1,FALSE)),'Rates - Co. Sort'!F$3,VLOOKUP(($C47),'Rates - Co. Sort'!$C$3:$I$31,4,FALSE))</f>
        <v>1423.03</v>
      </c>
      <c r="K47" s="50">
        <f>IF(ISERROR(VLOOKUP(($C47),'Rates - Co. Sort'!$C$3:$I$31,1,FALSE)),'Rates - Co. Sort'!G$3,VLOOKUP(($C47),'Rates - Co. Sort'!$C$3:$I$31,5,FALSE))</f>
        <v>492.13</v>
      </c>
      <c r="L47" s="50">
        <f>IF(ISERROR(VLOOKUP(($C47),'Rates - Co. Sort'!$C$3:$I$31,1,FALSE)),'Rates - Co. Sort'!H$3,VLOOKUP(($C47),'Rates - Co. Sort'!$C$3:$I$31,6,FALSE))</f>
        <v>1047.48</v>
      </c>
      <c r="M47" s="50">
        <f>IF(ISERROR(VLOOKUP(($C47),'Rates - Co. Sort'!$C$3:$I$31,1,FALSE)),'Rates - Co. Sort'!I$3,VLOOKUP(($C47),'Rates - Co. Sort'!$C$3:$I$31,7,FALSE))</f>
        <v>59.289999999999992</v>
      </c>
      <c r="N47" s="7" t="b">
        <f t="shared" si="2"/>
        <v>1</v>
      </c>
      <c r="O47" s="7" t="b">
        <f t="shared" si="1"/>
        <v>1</v>
      </c>
      <c r="P47" s="120" t="s">
        <v>160</v>
      </c>
      <c r="Q47" s="120" t="s">
        <v>225</v>
      </c>
      <c r="R47" s="120" t="s">
        <v>466</v>
      </c>
      <c r="S47" s="120" t="s">
        <v>467</v>
      </c>
      <c r="T47" s="120" t="s">
        <v>292</v>
      </c>
      <c r="U47" s="120" t="s">
        <v>45</v>
      </c>
      <c r="V47" s="120" t="s">
        <v>259</v>
      </c>
      <c r="W47" s="120" t="s">
        <v>30</v>
      </c>
      <c r="X47" s="120" t="s">
        <v>31</v>
      </c>
    </row>
    <row r="48" spans="1:24" ht="14.4" x14ac:dyDescent="0.25">
      <c r="A48" s="49" t="s">
        <v>161</v>
      </c>
      <c r="B48" s="7" t="s">
        <v>226</v>
      </c>
      <c r="C48" s="110">
        <v>56</v>
      </c>
      <c r="D48" s="6" t="s">
        <v>46</v>
      </c>
      <c r="E48" s="6" t="s">
        <v>260</v>
      </c>
      <c r="F48" s="6" t="s">
        <v>30</v>
      </c>
      <c r="G48" s="6" t="s">
        <v>31</v>
      </c>
      <c r="H48" s="50">
        <f>IF(ISERROR(VLOOKUP(($C48),'Rates - Co. Sort'!$C$3:$I$31,1,FALSE)),'Rates - Co. Sort'!D$3,VLOOKUP(($C48),'Rates - Co. Sort'!$C$3:$I$31,2,FALSE))</f>
        <v>200.62</v>
      </c>
      <c r="I48" s="50">
        <f>IF(ISERROR(VLOOKUP(($C48),'Rates - Co. Sort'!$C$3:$I$31,1,FALSE)),'Rates - Co. Sort'!E$3,VLOOKUP(($C48),'Rates - Co. Sort'!$C$3:$I$31,3,FALSE))</f>
        <v>158.13</v>
      </c>
      <c r="J48" s="50">
        <f>IF(ISERROR(VLOOKUP(($C48),'Rates - Co. Sort'!$C$3:$I$31,1,FALSE)),'Rates - Co. Sort'!F$3,VLOOKUP(($C48),'Rates - Co. Sort'!$C$3:$I$31,4,FALSE))</f>
        <v>1423.03</v>
      </c>
      <c r="K48" s="50">
        <f>IF(ISERROR(VLOOKUP(($C48),'Rates - Co. Sort'!$C$3:$I$31,1,FALSE)),'Rates - Co. Sort'!G$3,VLOOKUP(($C48),'Rates - Co. Sort'!$C$3:$I$31,5,FALSE))</f>
        <v>492.13</v>
      </c>
      <c r="L48" s="50">
        <f>IF(ISERROR(VLOOKUP(($C48),'Rates - Co. Sort'!$C$3:$I$31,1,FALSE)),'Rates - Co. Sort'!H$3,VLOOKUP(($C48),'Rates - Co. Sort'!$C$3:$I$31,6,FALSE))</f>
        <v>1047.48</v>
      </c>
      <c r="M48" s="50">
        <f>IF(ISERROR(VLOOKUP(($C48),'Rates - Co. Sort'!$C$3:$I$31,1,FALSE)),'Rates - Co. Sort'!I$3,VLOOKUP(($C48),'Rates - Co. Sort'!$C$3:$I$31,7,FALSE))</f>
        <v>59.289999999999992</v>
      </c>
      <c r="N48" s="7" t="b">
        <f t="shared" si="2"/>
        <v>1</v>
      </c>
      <c r="O48" s="7" t="b">
        <f t="shared" si="1"/>
        <v>1</v>
      </c>
      <c r="P48" s="120" t="s">
        <v>161</v>
      </c>
      <c r="Q48" s="120" t="s">
        <v>226</v>
      </c>
      <c r="R48" s="120" t="s">
        <v>468</v>
      </c>
      <c r="S48" s="120" t="s">
        <v>469</v>
      </c>
      <c r="T48" s="120" t="s">
        <v>293</v>
      </c>
      <c r="U48" s="120" t="s">
        <v>46</v>
      </c>
      <c r="V48" s="120" t="s">
        <v>260</v>
      </c>
      <c r="W48" s="120" t="s">
        <v>30</v>
      </c>
      <c r="X48" s="120" t="s">
        <v>31</v>
      </c>
    </row>
    <row r="49" spans="1:24" ht="14.4" x14ac:dyDescent="0.25">
      <c r="A49" s="49" t="s">
        <v>162</v>
      </c>
      <c r="B49" s="7" t="s">
        <v>227</v>
      </c>
      <c r="C49" s="110">
        <v>84</v>
      </c>
      <c r="D49" s="6" t="s">
        <v>47</v>
      </c>
      <c r="E49" s="6" t="s">
        <v>261</v>
      </c>
      <c r="F49" s="6" t="s">
        <v>30</v>
      </c>
      <c r="G49" s="6" t="s">
        <v>31</v>
      </c>
      <c r="H49" s="50">
        <f>IF(ISERROR(VLOOKUP(($C49),'Rates - Co. Sort'!$C$3:$I$31,1,FALSE)),'Rates - Co. Sort'!D$3,VLOOKUP(($C49),'Rates - Co. Sort'!$C$3:$I$31,2,FALSE))</f>
        <v>200.62</v>
      </c>
      <c r="I49" s="50">
        <f>IF(ISERROR(VLOOKUP(($C49),'Rates - Co. Sort'!$C$3:$I$31,1,FALSE)),'Rates - Co. Sort'!E$3,VLOOKUP(($C49),'Rates - Co. Sort'!$C$3:$I$31,3,FALSE))</f>
        <v>158.13</v>
      </c>
      <c r="J49" s="50">
        <f>IF(ISERROR(VLOOKUP(($C49),'Rates - Co. Sort'!$C$3:$I$31,1,FALSE)),'Rates - Co. Sort'!F$3,VLOOKUP(($C49),'Rates - Co. Sort'!$C$3:$I$31,4,FALSE))</f>
        <v>1423.03</v>
      </c>
      <c r="K49" s="50">
        <f>IF(ISERROR(VLOOKUP(($C49),'Rates - Co. Sort'!$C$3:$I$31,1,FALSE)),'Rates - Co. Sort'!G$3,VLOOKUP(($C49),'Rates - Co. Sort'!$C$3:$I$31,5,FALSE))</f>
        <v>492.13</v>
      </c>
      <c r="L49" s="50">
        <f>IF(ISERROR(VLOOKUP(($C49),'Rates - Co. Sort'!$C$3:$I$31,1,FALSE)),'Rates - Co. Sort'!H$3,VLOOKUP(($C49),'Rates - Co. Sort'!$C$3:$I$31,6,FALSE))</f>
        <v>1047.48</v>
      </c>
      <c r="M49" s="50">
        <f>IF(ISERROR(VLOOKUP(($C49),'Rates - Co. Sort'!$C$3:$I$31,1,FALSE)),'Rates - Co. Sort'!I$3,VLOOKUP(($C49),'Rates - Co. Sort'!$C$3:$I$31,7,FALSE))</f>
        <v>59.289999999999992</v>
      </c>
      <c r="N49" s="7" t="b">
        <f t="shared" si="2"/>
        <v>1</v>
      </c>
      <c r="O49" s="7" t="b">
        <f t="shared" si="1"/>
        <v>1</v>
      </c>
      <c r="P49" s="120" t="s">
        <v>162</v>
      </c>
      <c r="Q49" s="120" t="s">
        <v>227</v>
      </c>
      <c r="R49" s="120" t="s">
        <v>470</v>
      </c>
      <c r="S49" s="120" t="s">
        <v>471</v>
      </c>
      <c r="T49" s="120" t="s">
        <v>294</v>
      </c>
      <c r="U49" s="120" t="s">
        <v>47</v>
      </c>
      <c r="V49" s="120" t="s">
        <v>261</v>
      </c>
      <c r="W49" s="120" t="s">
        <v>30</v>
      </c>
      <c r="X49" s="120" t="s">
        <v>31</v>
      </c>
    </row>
    <row r="50" spans="1:24" ht="14.4" x14ac:dyDescent="0.25">
      <c r="A50" s="49" t="s">
        <v>163</v>
      </c>
      <c r="B50" s="7" t="s">
        <v>356</v>
      </c>
      <c r="C50" s="110">
        <v>33</v>
      </c>
      <c r="D50" s="6" t="s">
        <v>48</v>
      </c>
      <c r="E50" s="6" t="s">
        <v>262</v>
      </c>
      <c r="F50" s="6" t="s">
        <v>30</v>
      </c>
      <c r="G50" s="6" t="s">
        <v>31</v>
      </c>
      <c r="H50" s="50">
        <f>IF(ISERROR(VLOOKUP(($C50),'Rates - Co. Sort'!$C$3:$I$31,1,FALSE)),'Rates - Co. Sort'!D$3,VLOOKUP(($C50),'Rates - Co. Sort'!$C$3:$I$31,2,FALSE))</f>
        <v>200.62</v>
      </c>
      <c r="I50" s="50">
        <f>IF(ISERROR(VLOOKUP(($C50),'Rates - Co. Sort'!$C$3:$I$31,1,FALSE)),'Rates - Co. Sort'!E$3,VLOOKUP(($C50),'Rates - Co. Sort'!$C$3:$I$31,3,FALSE))</f>
        <v>158.13</v>
      </c>
      <c r="J50" s="50">
        <f>IF(ISERROR(VLOOKUP(($C50),'Rates - Co. Sort'!$C$3:$I$31,1,FALSE)),'Rates - Co. Sort'!F$3,VLOOKUP(($C50),'Rates - Co. Sort'!$C$3:$I$31,4,FALSE))</f>
        <v>1423.03</v>
      </c>
      <c r="K50" s="50">
        <f>IF(ISERROR(VLOOKUP(($C50),'Rates - Co. Sort'!$C$3:$I$31,1,FALSE)),'Rates - Co. Sort'!G$3,VLOOKUP(($C50),'Rates - Co. Sort'!$C$3:$I$31,5,FALSE))</f>
        <v>492.13</v>
      </c>
      <c r="L50" s="50">
        <f>IF(ISERROR(VLOOKUP(($C50),'Rates - Co. Sort'!$C$3:$I$31,1,FALSE)),'Rates - Co. Sort'!H$3,VLOOKUP(($C50),'Rates - Co. Sort'!$C$3:$I$31,6,FALSE))</f>
        <v>1047.48</v>
      </c>
      <c r="M50" s="50">
        <f>IF(ISERROR(VLOOKUP(($C50),'Rates - Co. Sort'!$C$3:$I$31,1,FALSE)),'Rates - Co. Sort'!I$3,VLOOKUP(($C50),'Rates - Co. Sort'!$C$3:$I$31,7,FALSE))</f>
        <v>59.289999999999992</v>
      </c>
      <c r="N50" s="7" t="b">
        <f t="shared" si="2"/>
        <v>1</v>
      </c>
      <c r="O50" s="7" t="b">
        <f t="shared" si="1"/>
        <v>1</v>
      </c>
      <c r="P50" s="120" t="s">
        <v>163</v>
      </c>
      <c r="Q50" s="120" t="s">
        <v>356</v>
      </c>
      <c r="R50" s="120" t="s">
        <v>472</v>
      </c>
      <c r="S50" s="120" t="s">
        <v>473</v>
      </c>
      <c r="T50" s="120" t="s">
        <v>295</v>
      </c>
      <c r="U50" s="120" t="s">
        <v>48</v>
      </c>
      <c r="V50" s="120" t="s">
        <v>402</v>
      </c>
      <c r="W50" s="120" t="s">
        <v>30</v>
      </c>
      <c r="X50" s="120" t="s">
        <v>31</v>
      </c>
    </row>
    <row r="51" spans="1:24" ht="14.4" x14ac:dyDescent="0.25">
      <c r="A51" s="49" t="s">
        <v>164</v>
      </c>
      <c r="B51" s="7" t="s">
        <v>228</v>
      </c>
      <c r="C51" s="110">
        <v>71</v>
      </c>
      <c r="D51" s="6" t="s">
        <v>50</v>
      </c>
      <c r="E51" s="6" t="s">
        <v>263</v>
      </c>
      <c r="F51" s="6" t="s">
        <v>30</v>
      </c>
      <c r="G51" s="6" t="s">
        <v>31</v>
      </c>
      <c r="H51" s="50">
        <f>IF(ISERROR(VLOOKUP(($C51),'Rates - Co. Sort'!$C$3:$I$31,1,FALSE)),'Rates - Co. Sort'!D$3,VLOOKUP(($C51),'Rates - Co. Sort'!$C$3:$I$31,2,FALSE))</f>
        <v>200.62</v>
      </c>
      <c r="I51" s="50">
        <f>IF(ISERROR(VLOOKUP(($C51),'Rates - Co. Sort'!$C$3:$I$31,1,FALSE)),'Rates - Co. Sort'!E$3,VLOOKUP(($C51),'Rates - Co. Sort'!$C$3:$I$31,3,FALSE))</f>
        <v>158.13</v>
      </c>
      <c r="J51" s="50">
        <f>IF(ISERROR(VLOOKUP(($C51),'Rates - Co. Sort'!$C$3:$I$31,1,FALSE)),'Rates - Co. Sort'!F$3,VLOOKUP(($C51),'Rates - Co. Sort'!$C$3:$I$31,4,FALSE))</f>
        <v>1423.03</v>
      </c>
      <c r="K51" s="50">
        <f>IF(ISERROR(VLOOKUP(($C51),'Rates - Co. Sort'!$C$3:$I$31,1,FALSE)),'Rates - Co. Sort'!G$3,VLOOKUP(($C51),'Rates - Co. Sort'!$C$3:$I$31,5,FALSE))</f>
        <v>492.13</v>
      </c>
      <c r="L51" s="50">
        <f>IF(ISERROR(VLOOKUP(($C51),'Rates - Co. Sort'!$C$3:$I$31,1,FALSE)),'Rates - Co. Sort'!H$3,VLOOKUP(($C51),'Rates - Co. Sort'!$C$3:$I$31,6,FALSE))</f>
        <v>1047.48</v>
      </c>
      <c r="M51" s="50">
        <f>IF(ISERROR(VLOOKUP(($C51),'Rates - Co. Sort'!$C$3:$I$31,1,FALSE)),'Rates - Co. Sort'!I$3,VLOOKUP(($C51),'Rates - Co. Sort'!$C$3:$I$31,7,FALSE))</f>
        <v>59.289999999999992</v>
      </c>
      <c r="N51" s="7" t="b">
        <f t="shared" si="2"/>
        <v>1</v>
      </c>
      <c r="O51" s="7" t="b">
        <f t="shared" si="1"/>
        <v>1</v>
      </c>
      <c r="P51" s="120" t="s">
        <v>164</v>
      </c>
      <c r="Q51" s="120" t="s">
        <v>228</v>
      </c>
      <c r="R51" s="120" t="s">
        <v>474</v>
      </c>
      <c r="S51" s="120" t="s">
        <v>475</v>
      </c>
      <c r="T51" s="120" t="s">
        <v>296</v>
      </c>
      <c r="U51" s="120" t="s">
        <v>608</v>
      </c>
      <c r="V51" s="120" t="s">
        <v>263</v>
      </c>
      <c r="W51" s="120" t="s">
        <v>30</v>
      </c>
      <c r="X51" s="120" t="s">
        <v>31</v>
      </c>
    </row>
    <row r="52" spans="1:24" ht="14.4" x14ac:dyDescent="0.25">
      <c r="A52" s="49" t="s">
        <v>165</v>
      </c>
      <c r="B52" s="7" t="s">
        <v>229</v>
      </c>
      <c r="C52" s="110">
        <v>74</v>
      </c>
      <c r="D52" s="6" t="s">
        <v>53</v>
      </c>
      <c r="E52" s="6" t="s">
        <v>264</v>
      </c>
      <c r="F52" s="6" t="s">
        <v>30</v>
      </c>
      <c r="G52" s="6" t="s">
        <v>31</v>
      </c>
      <c r="H52" s="50">
        <f>IF(ISERROR(VLOOKUP(($C52),'Rates - Co. Sort'!$C$3:$I$31,1,FALSE)),'Rates - Co. Sort'!D$3,VLOOKUP(($C52),'Rates - Co. Sort'!$C$3:$I$31,2,FALSE))</f>
        <v>200.62</v>
      </c>
      <c r="I52" s="50">
        <f>IF(ISERROR(VLOOKUP(($C52),'Rates - Co. Sort'!$C$3:$I$31,1,FALSE)),'Rates - Co. Sort'!E$3,VLOOKUP(($C52),'Rates - Co. Sort'!$C$3:$I$31,3,FALSE))</f>
        <v>158.13</v>
      </c>
      <c r="J52" s="50">
        <f>IF(ISERROR(VLOOKUP(($C52),'Rates - Co. Sort'!$C$3:$I$31,1,FALSE)),'Rates - Co. Sort'!F$3,VLOOKUP(($C52),'Rates - Co. Sort'!$C$3:$I$31,4,FALSE))</f>
        <v>1423.03</v>
      </c>
      <c r="K52" s="50">
        <f>IF(ISERROR(VLOOKUP(($C52),'Rates - Co. Sort'!$C$3:$I$31,1,FALSE)),'Rates - Co. Sort'!G$3,VLOOKUP(($C52),'Rates - Co. Sort'!$C$3:$I$31,5,FALSE))</f>
        <v>492.13</v>
      </c>
      <c r="L52" s="50">
        <f>IF(ISERROR(VLOOKUP(($C52),'Rates - Co. Sort'!$C$3:$I$31,1,FALSE)),'Rates - Co. Sort'!H$3,VLOOKUP(($C52),'Rates - Co. Sort'!$C$3:$I$31,6,FALSE))</f>
        <v>1047.48</v>
      </c>
      <c r="M52" s="50">
        <f>IF(ISERROR(VLOOKUP(($C52),'Rates - Co. Sort'!$C$3:$I$31,1,FALSE)),'Rates - Co. Sort'!I$3,VLOOKUP(($C52),'Rates - Co. Sort'!$C$3:$I$31,7,FALSE))</f>
        <v>59.289999999999992</v>
      </c>
      <c r="N52" s="7" t="b">
        <f t="shared" si="2"/>
        <v>1</v>
      </c>
      <c r="O52" s="7" t="b">
        <f t="shared" si="1"/>
        <v>1</v>
      </c>
      <c r="P52" s="120" t="s">
        <v>165</v>
      </c>
      <c r="Q52" s="120" t="s">
        <v>229</v>
      </c>
      <c r="R52" s="120" t="s">
        <v>476</v>
      </c>
      <c r="S52" s="120" t="s">
        <v>477</v>
      </c>
      <c r="T52" s="120" t="s">
        <v>297</v>
      </c>
      <c r="U52" s="120" t="s">
        <v>53</v>
      </c>
      <c r="V52" s="120" t="s">
        <v>264</v>
      </c>
      <c r="W52" s="120" t="s">
        <v>30</v>
      </c>
      <c r="X52" s="120" t="s">
        <v>31</v>
      </c>
    </row>
    <row r="53" spans="1:24" ht="14.4" x14ac:dyDescent="0.25">
      <c r="A53" s="49" t="s">
        <v>166</v>
      </c>
      <c r="B53" s="7" t="s">
        <v>230</v>
      </c>
      <c r="C53" s="110">
        <v>21</v>
      </c>
      <c r="D53" s="6" t="s">
        <v>54</v>
      </c>
      <c r="E53" s="6" t="s">
        <v>265</v>
      </c>
      <c r="F53" s="6" t="s">
        <v>30</v>
      </c>
      <c r="G53" s="6" t="s">
        <v>31</v>
      </c>
      <c r="H53" s="50">
        <f>IF(ISERROR(VLOOKUP(($C53),'Rates - Co. Sort'!$C$3:$I$31,1,FALSE)),'Rates - Co. Sort'!D$3,VLOOKUP(($C53),'Rates - Co. Sort'!$C$3:$I$31,2,FALSE))</f>
        <v>200.62</v>
      </c>
      <c r="I53" s="50">
        <f>IF(ISERROR(VLOOKUP(($C53),'Rates - Co. Sort'!$C$3:$I$31,1,FALSE)),'Rates - Co. Sort'!E$3,VLOOKUP(($C53),'Rates - Co. Sort'!$C$3:$I$31,3,FALSE))</f>
        <v>158.13</v>
      </c>
      <c r="J53" s="50">
        <f>IF(ISERROR(VLOOKUP(($C53),'Rates - Co. Sort'!$C$3:$I$31,1,FALSE)),'Rates - Co. Sort'!F$3,VLOOKUP(($C53),'Rates - Co. Sort'!$C$3:$I$31,4,FALSE))</f>
        <v>1423.03</v>
      </c>
      <c r="K53" s="50">
        <f>IF(ISERROR(VLOOKUP(($C53),'Rates - Co. Sort'!$C$3:$I$31,1,FALSE)),'Rates - Co. Sort'!G$3,VLOOKUP(($C53),'Rates - Co. Sort'!$C$3:$I$31,5,FALSE))</f>
        <v>492.13</v>
      </c>
      <c r="L53" s="50">
        <f>IF(ISERROR(VLOOKUP(($C53),'Rates - Co. Sort'!$C$3:$I$31,1,FALSE)),'Rates - Co. Sort'!H$3,VLOOKUP(($C53),'Rates - Co. Sort'!$C$3:$I$31,6,FALSE))</f>
        <v>1047.48</v>
      </c>
      <c r="M53" s="50">
        <f>IF(ISERROR(VLOOKUP(($C53),'Rates - Co. Sort'!$C$3:$I$31,1,FALSE)),'Rates - Co. Sort'!I$3,VLOOKUP(($C53),'Rates - Co. Sort'!$C$3:$I$31,7,FALSE))</f>
        <v>59.289999999999992</v>
      </c>
      <c r="N53" s="7" t="b">
        <f t="shared" si="2"/>
        <v>1</v>
      </c>
      <c r="O53" s="7" t="b">
        <f t="shared" si="1"/>
        <v>1</v>
      </c>
      <c r="P53" s="120" t="s">
        <v>166</v>
      </c>
      <c r="Q53" s="120" t="s">
        <v>599</v>
      </c>
      <c r="R53" s="120" t="s">
        <v>478</v>
      </c>
      <c r="S53" s="120" t="s">
        <v>479</v>
      </c>
      <c r="T53" s="120" t="s">
        <v>298</v>
      </c>
      <c r="U53" s="120" t="s">
        <v>54</v>
      </c>
      <c r="V53" s="120" t="s">
        <v>265</v>
      </c>
      <c r="W53" s="120" t="s">
        <v>30</v>
      </c>
      <c r="X53" s="120" t="s">
        <v>31</v>
      </c>
    </row>
    <row r="54" spans="1:24" ht="14.4" x14ac:dyDescent="0.25">
      <c r="A54" s="49" t="s">
        <v>167</v>
      </c>
      <c r="B54" s="7" t="s">
        <v>120</v>
      </c>
      <c r="C54" s="110">
        <v>18</v>
      </c>
      <c r="D54" s="6" t="s">
        <v>55</v>
      </c>
      <c r="E54" s="6" t="s">
        <v>55</v>
      </c>
      <c r="F54" s="6" t="s">
        <v>30</v>
      </c>
      <c r="G54" s="6" t="s">
        <v>31</v>
      </c>
      <c r="H54" s="50">
        <f>IF(ISERROR(VLOOKUP(($C54),'Rates - Co. Sort'!$C$3:$I$31,1,FALSE)),'Rates - Co. Sort'!D$3,VLOOKUP(($C54),'Rates - Co. Sort'!$C$3:$I$31,2,FALSE))</f>
        <v>200.62</v>
      </c>
      <c r="I54" s="50">
        <f>IF(ISERROR(VLOOKUP(($C54),'Rates - Co. Sort'!$C$3:$I$31,1,FALSE)),'Rates - Co. Sort'!E$3,VLOOKUP(($C54),'Rates - Co. Sort'!$C$3:$I$31,3,FALSE))</f>
        <v>158.13</v>
      </c>
      <c r="J54" s="50">
        <f>IF(ISERROR(VLOOKUP(($C54),'Rates - Co. Sort'!$C$3:$I$31,1,FALSE)),'Rates - Co. Sort'!F$3,VLOOKUP(($C54),'Rates - Co. Sort'!$C$3:$I$31,4,FALSE))</f>
        <v>1423.03</v>
      </c>
      <c r="K54" s="50">
        <f>IF(ISERROR(VLOOKUP(($C54),'Rates - Co. Sort'!$C$3:$I$31,1,FALSE)),'Rates - Co. Sort'!G$3,VLOOKUP(($C54),'Rates - Co. Sort'!$C$3:$I$31,5,FALSE))</f>
        <v>492.13</v>
      </c>
      <c r="L54" s="50">
        <f>IF(ISERROR(VLOOKUP(($C54),'Rates - Co. Sort'!$C$3:$I$31,1,FALSE)),'Rates - Co. Sort'!H$3,VLOOKUP(($C54),'Rates - Co. Sort'!$C$3:$I$31,6,FALSE))</f>
        <v>1047.48</v>
      </c>
      <c r="M54" s="50">
        <f>IF(ISERROR(VLOOKUP(($C54),'Rates - Co. Sort'!$C$3:$I$31,1,FALSE)),'Rates - Co. Sort'!I$3,VLOOKUP(($C54),'Rates - Co. Sort'!$C$3:$I$31,7,FALSE))</f>
        <v>59.289999999999992</v>
      </c>
      <c r="N54" s="7" t="b">
        <f t="shared" si="2"/>
        <v>1</v>
      </c>
      <c r="O54" s="7" t="b">
        <f t="shared" si="1"/>
        <v>1</v>
      </c>
      <c r="P54" s="120" t="s">
        <v>167</v>
      </c>
      <c r="Q54" s="120" t="s">
        <v>120</v>
      </c>
      <c r="R54" s="120" t="s">
        <v>480</v>
      </c>
      <c r="S54" s="120" t="s">
        <v>481</v>
      </c>
      <c r="T54" s="120" t="s">
        <v>299</v>
      </c>
      <c r="U54" s="120" t="s">
        <v>55</v>
      </c>
      <c r="V54" s="120" t="s">
        <v>55</v>
      </c>
      <c r="W54" s="120" t="s">
        <v>30</v>
      </c>
      <c r="X54" s="120" t="s">
        <v>31</v>
      </c>
    </row>
    <row r="55" spans="1:24" ht="14.4" x14ac:dyDescent="0.25">
      <c r="A55" s="49" t="s">
        <v>168</v>
      </c>
      <c r="B55" s="7" t="s">
        <v>231</v>
      </c>
      <c r="C55" s="110">
        <v>63</v>
      </c>
      <c r="D55" s="6" t="s">
        <v>56</v>
      </c>
      <c r="E55" s="6" t="s">
        <v>266</v>
      </c>
      <c r="F55" s="6" t="s">
        <v>30</v>
      </c>
      <c r="G55" s="6" t="s">
        <v>31</v>
      </c>
      <c r="H55" s="50">
        <f>IF(ISERROR(VLOOKUP(($C55),'Rates - Co. Sort'!$C$3:$I$31,1,FALSE)),'Rates - Co. Sort'!D$3,VLOOKUP(($C55),'Rates - Co. Sort'!$C$3:$I$31,2,FALSE))</f>
        <v>200.62</v>
      </c>
      <c r="I55" s="50">
        <f>IF(ISERROR(VLOOKUP(($C55),'Rates - Co. Sort'!$C$3:$I$31,1,FALSE)),'Rates - Co. Sort'!E$3,VLOOKUP(($C55),'Rates - Co. Sort'!$C$3:$I$31,3,FALSE))</f>
        <v>158.13</v>
      </c>
      <c r="J55" s="50">
        <f>IF(ISERROR(VLOOKUP(($C55),'Rates - Co. Sort'!$C$3:$I$31,1,FALSE)),'Rates - Co. Sort'!F$3,VLOOKUP(($C55),'Rates - Co. Sort'!$C$3:$I$31,4,FALSE))</f>
        <v>1423.03</v>
      </c>
      <c r="K55" s="50">
        <f>IF(ISERROR(VLOOKUP(($C55),'Rates - Co. Sort'!$C$3:$I$31,1,FALSE)),'Rates - Co. Sort'!G$3,VLOOKUP(($C55),'Rates - Co. Sort'!$C$3:$I$31,5,FALSE))</f>
        <v>492.13</v>
      </c>
      <c r="L55" s="50">
        <f>IF(ISERROR(VLOOKUP(($C55),'Rates - Co. Sort'!$C$3:$I$31,1,FALSE)),'Rates - Co. Sort'!H$3,VLOOKUP(($C55),'Rates - Co. Sort'!$C$3:$I$31,6,FALSE))</f>
        <v>1047.48</v>
      </c>
      <c r="M55" s="50">
        <f>IF(ISERROR(VLOOKUP(($C55),'Rates - Co. Sort'!$C$3:$I$31,1,FALSE)),'Rates - Co. Sort'!I$3,VLOOKUP(($C55),'Rates - Co. Sort'!$C$3:$I$31,7,FALSE))</f>
        <v>59.289999999999992</v>
      </c>
      <c r="N55" s="7" t="b">
        <f t="shared" si="2"/>
        <v>1</v>
      </c>
      <c r="O55" s="7" t="b">
        <f t="shared" si="1"/>
        <v>1</v>
      </c>
      <c r="P55" s="120" t="s">
        <v>168</v>
      </c>
      <c r="Q55" s="120" t="s">
        <v>231</v>
      </c>
      <c r="R55" s="120" t="s">
        <v>482</v>
      </c>
      <c r="S55" s="120" t="s">
        <v>483</v>
      </c>
      <c r="T55" s="120" t="s">
        <v>300</v>
      </c>
      <c r="U55" s="120" t="s">
        <v>56</v>
      </c>
      <c r="V55" s="120" t="s">
        <v>266</v>
      </c>
      <c r="W55" s="120" t="s">
        <v>30</v>
      </c>
      <c r="X55" s="120" t="s">
        <v>31</v>
      </c>
    </row>
    <row r="56" spans="1:24" ht="14.4" x14ac:dyDescent="0.25">
      <c r="A56" s="49" t="s">
        <v>169</v>
      </c>
      <c r="B56" s="7" t="s">
        <v>232</v>
      </c>
      <c r="C56" s="110">
        <v>67</v>
      </c>
      <c r="D56" s="6" t="s">
        <v>57</v>
      </c>
      <c r="E56" s="6" t="s">
        <v>267</v>
      </c>
      <c r="F56" s="6" t="s">
        <v>30</v>
      </c>
      <c r="G56" s="6" t="s">
        <v>31</v>
      </c>
      <c r="H56" s="50">
        <f>IF(ISERROR(VLOOKUP(($C56),'Rates - Co. Sort'!$C$3:$I$31,1,FALSE)),'Rates - Co. Sort'!D$3,VLOOKUP(($C56),'Rates - Co. Sort'!$C$3:$I$31,2,FALSE))</f>
        <v>200.62</v>
      </c>
      <c r="I56" s="50">
        <f>IF(ISERROR(VLOOKUP(($C56),'Rates - Co. Sort'!$C$3:$I$31,1,FALSE)),'Rates - Co. Sort'!E$3,VLOOKUP(($C56),'Rates - Co. Sort'!$C$3:$I$31,3,FALSE))</f>
        <v>158.13</v>
      </c>
      <c r="J56" s="50">
        <f>IF(ISERROR(VLOOKUP(($C56),'Rates - Co. Sort'!$C$3:$I$31,1,FALSE)),'Rates - Co. Sort'!F$3,VLOOKUP(($C56),'Rates - Co. Sort'!$C$3:$I$31,4,FALSE))</f>
        <v>1423.03</v>
      </c>
      <c r="K56" s="50">
        <f>IF(ISERROR(VLOOKUP(($C56),'Rates - Co. Sort'!$C$3:$I$31,1,FALSE)),'Rates - Co. Sort'!G$3,VLOOKUP(($C56),'Rates - Co. Sort'!$C$3:$I$31,5,FALSE))</f>
        <v>492.13</v>
      </c>
      <c r="L56" s="50">
        <f>IF(ISERROR(VLOOKUP(($C56),'Rates - Co. Sort'!$C$3:$I$31,1,FALSE)),'Rates - Co. Sort'!H$3,VLOOKUP(($C56),'Rates - Co. Sort'!$C$3:$I$31,6,FALSE))</f>
        <v>1047.48</v>
      </c>
      <c r="M56" s="50">
        <f>IF(ISERROR(VLOOKUP(($C56),'Rates - Co. Sort'!$C$3:$I$31,1,FALSE)),'Rates - Co. Sort'!I$3,VLOOKUP(($C56),'Rates - Co. Sort'!$C$3:$I$31,7,FALSE))</f>
        <v>59.289999999999992</v>
      </c>
      <c r="N56" s="7" t="b">
        <f t="shared" si="2"/>
        <v>1</v>
      </c>
      <c r="O56" s="7" t="b">
        <f t="shared" si="1"/>
        <v>1</v>
      </c>
      <c r="P56" s="120" t="s">
        <v>169</v>
      </c>
      <c r="Q56" s="120" t="s">
        <v>232</v>
      </c>
      <c r="R56" s="120" t="s">
        <v>484</v>
      </c>
      <c r="S56" s="120" t="s">
        <v>485</v>
      </c>
      <c r="T56" s="120" t="s">
        <v>301</v>
      </c>
      <c r="U56" s="120" t="s">
        <v>57</v>
      </c>
      <c r="V56" s="120" t="s">
        <v>267</v>
      </c>
      <c r="W56" s="120" t="s">
        <v>30</v>
      </c>
      <c r="X56" s="120" t="s">
        <v>31</v>
      </c>
    </row>
    <row r="57" spans="1:24" ht="14.4" x14ac:dyDescent="0.25">
      <c r="A57" s="49" t="s">
        <v>170</v>
      </c>
      <c r="B57" s="7" t="s">
        <v>233</v>
      </c>
      <c r="C57" s="110">
        <v>92</v>
      </c>
      <c r="D57" s="6" t="s">
        <v>59</v>
      </c>
      <c r="E57" s="6" t="s">
        <v>59</v>
      </c>
      <c r="F57" s="6" t="s">
        <v>30</v>
      </c>
      <c r="G57" s="6" t="s">
        <v>31</v>
      </c>
      <c r="H57" s="50">
        <f>IF(ISERROR(VLOOKUP(($C57),'Rates - Co. Sort'!$C$3:$I$31,1,FALSE)),'Rates - Co. Sort'!D$3,VLOOKUP(($C57),'Rates - Co. Sort'!$C$3:$I$31,2,FALSE))</f>
        <v>212.17000000000002</v>
      </c>
      <c r="I57" s="50">
        <f>IF(ISERROR(VLOOKUP(($C57),'Rates - Co. Sort'!$C$3:$I$31,1,FALSE)),'Rates - Co. Sort'!E$3,VLOOKUP(($C57),'Rates - Co. Sort'!$C$3:$I$31,3,FALSE))</f>
        <v>167.23000000000002</v>
      </c>
      <c r="J57" s="50">
        <f>IF(ISERROR(VLOOKUP(($C57),'Rates - Co. Sort'!$C$3:$I$31,1,FALSE)),'Rates - Co. Sort'!F$3,VLOOKUP(($C57),'Rates - Co. Sort'!$C$3:$I$31,4,FALSE))</f>
        <v>1518.38</v>
      </c>
      <c r="K57" s="50">
        <f>IF(ISERROR(VLOOKUP(($C57),'Rates - Co. Sort'!$C$3:$I$31,1,FALSE)),'Rates - Co. Sort'!G$3,VLOOKUP(($C57),'Rates - Co. Sort'!$C$3:$I$31,5,FALSE))</f>
        <v>518.01</v>
      </c>
      <c r="L57" s="50">
        <f>IF(ISERROR(VLOOKUP(($C57),'Rates - Co. Sort'!$C$3:$I$31,1,FALSE)),'Rates - Co. Sort'!H$3,VLOOKUP(($C57),'Rates - Co. Sort'!$C$3:$I$31,6,FALSE))</f>
        <v>1105.1500000000001</v>
      </c>
      <c r="M57" s="50">
        <f>IF(ISERROR(VLOOKUP(($C57),'Rates - Co. Sort'!$C$3:$I$31,1,FALSE)),'Rates - Co. Sort'!I$3,VLOOKUP(($C57),'Rates - Co. Sort'!$C$3:$I$31,7,FALSE))</f>
        <v>63.269999999999996</v>
      </c>
      <c r="N57" s="7" t="b">
        <f t="shared" si="2"/>
        <v>1</v>
      </c>
      <c r="O57" s="7" t="b">
        <f t="shared" si="1"/>
        <v>1</v>
      </c>
      <c r="P57" s="120" t="s">
        <v>170</v>
      </c>
      <c r="Q57" s="120" t="s">
        <v>233</v>
      </c>
      <c r="R57" s="120" t="s">
        <v>486</v>
      </c>
      <c r="S57" s="120" t="s">
        <v>487</v>
      </c>
      <c r="T57" s="120" t="s">
        <v>302</v>
      </c>
      <c r="U57" s="120" t="s">
        <v>59</v>
      </c>
      <c r="V57" s="120" t="s">
        <v>59</v>
      </c>
      <c r="W57" s="120" t="s">
        <v>30</v>
      </c>
      <c r="X57" s="120" t="s">
        <v>31</v>
      </c>
    </row>
    <row r="58" spans="1:24" ht="14.4" x14ac:dyDescent="0.25">
      <c r="A58" s="49" t="s">
        <v>171</v>
      </c>
      <c r="B58" s="7" t="s">
        <v>234</v>
      </c>
      <c r="C58" s="110">
        <v>14</v>
      </c>
      <c r="D58" s="6" t="s">
        <v>60</v>
      </c>
      <c r="E58" s="6" t="s">
        <v>60</v>
      </c>
      <c r="F58" s="6" t="s">
        <v>30</v>
      </c>
      <c r="G58" s="6" t="s">
        <v>31</v>
      </c>
      <c r="H58" s="50">
        <f>IF(ISERROR(VLOOKUP(($C58),'Rates - Co. Sort'!$C$3:$I$31,1,FALSE)),'Rates - Co. Sort'!D$3,VLOOKUP(($C58),'Rates - Co. Sort'!$C$3:$I$31,2,FALSE))</f>
        <v>200.62</v>
      </c>
      <c r="I58" s="50">
        <f>IF(ISERROR(VLOOKUP(($C58),'Rates - Co. Sort'!$C$3:$I$31,1,FALSE)),'Rates - Co. Sort'!E$3,VLOOKUP(($C58),'Rates - Co. Sort'!$C$3:$I$31,3,FALSE))</f>
        <v>158.13</v>
      </c>
      <c r="J58" s="50">
        <f>IF(ISERROR(VLOOKUP(($C58),'Rates - Co. Sort'!$C$3:$I$31,1,FALSE)),'Rates - Co. Sort'!F$3,VLOOKUP(($C58),'Rates - Co. Sort'!$C$3:$I$31,4,FALSE))</f>
        <v>1423.03</v>
      </c>
      <c r="K58" s="50">
        <f>IF(ISERROR(VLOOKUP(($C58),'Rates - Co. Sort'!$C$3:$I$31,1,FALSE)),'Rates - Co. Sort'!G$3,VLOOKUP(($C58),'Rates - Co. Sort'!$C$3:$I$31,5,FALSE))</f>
        <v>492.13</v>
      </c>
      <c r="L58" s="50">
        <f>IF(ISERROR(VLOOKUP(($C58),'Rates - Co. Sort'!$C$3:$I$31,1,FALSE)),'Rates - Co. Sort'!H$3,VLOOKUP(($C58),'Rates - Co. Sort'!$C$3:$I$31,6,FALSE))</f>
        <v>1047.48</v>
      </c>
      <c r="M58" s="50">
        <f>IF(ISERROR(VLOOKUP(($C58),'Rates - Co. Sort'!$C$3:$I$31,1,FALSE)),'Rates - Co. Sort'!I$3,VLOOKUP(($C58),'Rates - Co. Sort'!$C$3:$I$31,7,FALSE))</f>
        <v>59.289999999999992</v>
      </c>
      <c r="N58" s="7" t="b">
        <f t="shared" si="2"/>
        <v>1</v>
      </c>
      <c r="O58" s="7" t="b">
        <f t="shared" si="1"/>
        <v>1</v>
      </c>
      <c r="P58" s="120" t="s">
        <v>171</v>
      </c>
      <c r="Q58" s="120" t="s">
        <v>600</v>
      </c>
      <c r="R58" s="120" t="s">
        <v>488</v>
      </c>
      <c r="S58" s="120" t="s">
        <v>489</v>
      </c>
      <c r="T58" s="120" t="s">
        <v>303</v>
      </c>
      <c r="U58" s="120" t="s">
        <v>60</v>
      </c>
      <c r="V58" s="120" t="s">
        <v>60</v>
      </c>
      <c r="W58" s="120" t="s">
        <v>30</v>
      </c>
      <c r="X58" s="120" t="s">
        <v>31</v>
      </c>
    </row>
    <row r="59" spans="1:24" ht="14.4" x14ac:dyDescent="0.25">
      <c r="A59" s="49" t="s">
        <v>172</v>
      </c>
      <c r="B59" s="7" t="s">
        <v>390</v>
      </c>
      <c r="C59" s="110">
        <v>47</v>
      </c>
      <c r="D59" s="6" t="s">
        <v>61</v>
      </c>
      <c r="E59" s="6" t="s">
        <v>268</v>
      </c>
      <c r="F59" s="6" t="s">
        <v>30</v>
      </c>
      <c r="G59" s="6" t="s">
        <v>31</v>
      </c>
      <c r="H59" s="50">
        <f>IF(ISERROR(VLOOKUP(($C59),'Rates - Co. Sort'!$C$3:$I$31,1,FALSE)),'Rates - Co. Sort'!D$3,VLOOKUP(($C59),'Rates - Co. Sort'!$C$3:$I$31,2,FALSE))</f>
        <v>200.62</v>
      </c>
      <c r="I59" s="50">
        <f>IF(ISERROR(VLOOKUP(($C59),'Rates - Co. Sort'!$C$3:$I$31,1,FALSE)),'Rates - Co. Sort'!E$3,VLOOKUP(($C59),'Rates - Co. Sort'!$C$3:$I$31,3,FALSE))</f>
        <v>158.13</v>
      </c>
      <c r="J59" s="50">
        <f>IF(ISERROR(VLOOKUP(($C59),'Rates - Co. Sort'!$C$3:$I$31,1,FALSE)),'Rates - Co. Sort'!F$3,VLOOKUP(($C59),'Rates - Co. Sort'!$C$3:$I$31,4,FALSE))</f>
        <v>1423.03</v>
      </c>
      <c r="K59" s="50">
        <f>IF(ISERROR(VLOOKUP(($C59),'Rates - Co. Sort'!$C$3:$I$31,1,FALSE)),'Rates - Co. Sort'!G$3,VLOOKUP(($C59),'Rates - Co. Sort'!$C$3:$I$31,5,FALSE))</f>
        <v>492.13</v>
      </c>
      <c r="L59" s="50">
        <f>IF(ISERROR(VLOOKUP(($C59),'Rates - Co. Sort'!$C$3:$I$31,1,FALSE)),'Rates - Co. Sort'!H$3,VLOOKUP(($C59),'Rates - Co. Sort'!$C$3:$I$31,6,FALSE))</f>
        <v>1047.48</v>
      </c>
      <c r="M59" s="50">
        <f>IF(ISERROR(VLOOKUP(($C59),'Rates - Co. Sort'!$C$3:$I$31,1,FALSE)),'Rates - Co. Sort'!I$3,VLOOKUP(($C59),'Rates - Co. Sort'!$C$3:$I$31,7,FALSE))</f>
        <v>59.289999999999992</v>
      </c>
      <c r="N59" s="7" t="b">
        <f t="shared" si="2"/>
        <v>1</v>
      </c>
      <c r="O59" s="7" t="b">
        <f t="shared" si="1"/>
        <v>1</v>
      </c>
      <c r="P59" s="120" t="s">
        <v>172</v>
      </c>
      <c r="Q59" s="120" t="s">
        <v>631</v>
      </c>
      <c r="R59" s="120" t="s">
        <v>490</v>
      </c>
      <c r="S59" s="120" t="s">
        <v>491</v>
      </c>
      <c r="T59" s="120" t="s">
        <v>304</v>
      </c>
      <c r="U59" s="120" t="s">
        <v>61</v>
      </c>
      <c r="V59" s="120" t="s">
        <v>268</v>
      </c>
      <c r="W59" s="120" t="s">
        <v>30</v>
      </c>
      <c r="X59" s="120" t="s">
        <v>31</v>
      </c>
    </row>
    <row r="60" spans="1:24" ht="14.4" x14ac:dyDescent="0.25">
      <c r="A60" s="49" t="s">
        <v>193</v>
      </c>
      <c r="B60" s="7" t="s">
        <v>317</v>
      </c>
      <c r="C60" s="110">
        <v>94</v>
      </c>
      <c r="D60" s="6" t="s">
        <v>62</v>
      </c>
      <c r="E60" s="6" t="s">
        <v>269</v>
      </c>
      <c r="F60" s="6" t="s">
        <v>30</v>
      </c>
      <c r="G60" s="6" t="s">
        <v>31</v>
      </c>
      <c r="H60" s="50">
        <f>IF(ISERROR(VLOOKUP(($C60),'Rates - Co. Sort'!$C$3:$I$31,1,FALSE)),'Rates - Co. Sort'!D$3,VLOOKUP(($C60),'Rates - Co. Sort'!$C$3:$I$31,2,FALSE))</f>
        <v>200.62</v>
      </c>
      <c r="I60" s="50">
        <f>IF(ISERROR(VLOOKUP(($C60),'Rates - Co. Sort'!$C$3:$I$31,1,FALSE)),'Rates - Co. Sort'!E$3,VLOOKUP(($C60),'Rates - Co. Sort'!$C$3:$I$31,3,FALSE))</f>
        <v>158.13</v>
      </c>
      <c r="J60" s="50">
        <f>IF(ISERROR(VLOOKUP(($C60),'Rates - Co. Sort'!$C$3:$I$31,1,FALSE)),'Rates - Co. Sort'!F$3,VLOOKUP(($C60),'Rates - Co. Sort'!$C$3:$I$31,4,FALSE))</f>
        <v>1423.03</v>
      </c>
      <c r="K60" s="50">
        <f>IF(ISERROR(VLOOKUP(($C60),'Rates - Co. Sort'!$C$3:$I$31,1,FALSE)),'Rates - Co. Sort'!G$3,VLOOKUP(($C60),'Rates - Co. Sort'!$C$3:$I$31,5,FALSE))</f>
        <v>492.13</v>
      </c>
      <c r="L60" s="50">
        <f>IF(ISERROR(VLOOKUP(($C60),'Rates - Co. Sort'!$C$3:$I$31,1,FALSE)),'Rates - Co. Sort'!H$3,VLOOKUP(($C60),'Rates - Co. Sort'!$C$3:$I$31,6,FALSE))</f>
        <v>1047.48</v>
      </c>
      <c r="M60" s="50">
        <f>IF(ISERROR(VLOOKUP(($C60),'Rates - Co. Sort'!$C$3:$I$31,1,FALSE)),'Rates - Co. Sort'!I$3,VLOOKUP(($C60),'Rates - Co. Sort'!$C$3:$I$31,7,FALSE))</f>
        <v>59.289999999999992</v>
      </c>
      <c r="N60" s="7" t="b">
        <f t="shared" si="2"/>
        <v>1</v>
      </c>
      <c r="O60" s="7" t="b">
        <f t="shared" si="1"/>
        <v>1</v>
      </c>
      <c r="P60" s="120" t="s">
        <v>193</v>
      </c>
      <c r="Q60" s="120" t="s">
        <v>317</v>
      </c>
      <c r="R60" s="120" t="s">
        <v>492</v>
      </c>
      <c r="S60" s="120" t="s">
        <v>425</v>
      </c>
      <c r="T60" s="120" t="s">
        <v>305</v>
      </c>
      <c r="U60" s="120" t="s">
        <v>62</v>
      </c>
      <c r="V60" s="120" t="s">
        <v>269</v>
      </c>
      <c r="W60" s="120" t="s">
        <v>30</v>
      </c>
      <c r="X60" s="120" t="s">
        <v>31</v>
      </c>
    </row>
    <row r="61" spans="1:24" ht="14.4" x14ac:dyDescent="0.25">
      <c r="A61" s="49" t="s">
        <v>173</v>
      </c>
      <c r="B61" s="7" t="s">
        <v>235</v>
      </c>
      <c r="C61" s="110">
        <v>82</v>
      </c>
      <c r="D61" s="6" t="s">
        <v>49</v>
      </c>
      <c r="E61" s="6" t="s">
        <v>270</v>
      </c>
      <c r="F61" s="6" t="s">
        <v>30</v>
      </c>
      <c r="G61" s="6" t="s">
        <v>31</v>
      </c>
      <c r="H61" s="50">
        <f>IF(ISERROR(VLOOKUP(($C61),'Rates - Co. Sort'!$C$3:$I$31,1,FALSE)),'Rates - Co. Sort'!D$3,VLOOKUP(($C61),'Rates - Co. Sort'!$C$3:$I$31,2,FALSE))</f>
        <v>200.62</v>
      </c>
      <c r="I61" s="50">
        <f>IF(ISERROR(VLOOKUP(($C61),'Rates - Co. Sort'!$C$3:$I$31,1,FALSE)),'Rates - Co. Sort'!E$3,VLOOKUP(($C61),'Rates - Co. Sort'!$C$3:$I$31,3,FALSE))</f>
        <v>158.13</v>
      </c>
      <c r="J61" s="50">
        <f>IF(ISERROR(VLOOKUP(($C61),'Rates - Co. Sort'!$C$3:$I$31,1,FALSE)),'Rates - Co. Sort'!F$3,VLOOKUP(($C61),'Rates - Co. Sort'!$C$3:$I$31,4,FALSE))</f>
        <v>1423.03</v>
      </c>
      <c r="K61" s="50">
        <f>IF(ISERROR(VLOOKUP(($C61),'Rates - Co. Sort'!$C$3:$I$31,1,FALSE)),'Rates - Co. Sort'!G$3,VLOOKUP(($C61),'Rates - Co. Sort'!$C$3:$I$31,5,FALSE))</f>
        <v>492.13</v>
      </c>
      <c r="L61" s="50">
        <f>IF(ISERROR(VLOOKUP(($C61),'Rates - Co. Sort'!$C$3:$I$31,1,FALSE)),'Rates - Co. Sort'!H$3,VLOOKUP(($C61),'Rates - Co. Sort'!$C$3:$I$31,6,FALSE))</f>
        <v>1047.48</v>
      </c>
      <c r="M61" s="50">
        <f>IF(ISERROR(VLOOKUP(($C61),'Rates - Co. Sort'!$C$3:$I$31,1,FALSE)),'Rates - Co. Sort'!I$3,VLOOKUP(($C61),'Rates - Co. Sort'!$C$3:$I$31,7,FALSE))</f>
        <v>59.289999999999992</v>
      </c>
      <c r="N61" s="7" t="b">
        <f t="shared" si="2"/>
        <v>1</v>
      </c>
      <c r="O61" s="7" t="b">
        <f t="shared" si="1"/>
        <v>1</v>
      </c>
      <c r="P61" s="120" t="s">
        <v>173</v>
      </c>
      <c r="Q61" s="120" t="s">
        <v>235</v>
      </c>
      <c r="R61" s="120" t="s">
        <v>493</v>
      </c>
      <c r="S61" s="120" t="s">
        <v>494</v>
      </c>
      <c r="T61" s="120" t="s">
        <v>306</v>
      </c>
      <c r="U61" s="120" t="s">
        <v>49</v>
      </c>
      <c r="V61" s="120" t="s">
        <v>270</v>
      </c>
      <c r="W61" s="120" t="s">
        <v>30</v>
      </c>
      <c r="X61" s="120" t="s">
        <v>31</v>
      </c>
    </row>
    <row r="62" spans="1:24" ht="14.4" x14ac:dyDescent="0.25">
      <c r="A62" s="49" t="s">
        <v>174</v>
      </c>
      <c r="B62" s="7" t="s">
        <v>236</v>
      </c>
      <c r="C62" s="110">
        <v>96</v>
      </c>
      <c r="D62" s="6" t="s">
        <v>63</v>
      </c>
      <c r="E62" s="6" t="s">
        <v>271</v>
      </c>
      <c r="F62" s="6" t="s">
        <v>30</v>
      </c>
      <c r="G62" s="6" t="s">
        <v>31</v>
      </c>
      <c r="H62" s="50">
        <f>IF(ISERROR(VLOOKUP(($C62),'Rates - Co. Sort'!$C$3:$I$31,1,FALSE)),'Rates - Co. Sort'!D$3,VLOOKUP(($C62),'Rates - Co. Sort'!$C$3:$I$31,2,FALSE))</f>
        <v>200.62</v>
      </c>
      <c r="I62" s="50">
        <f>IF(ISERROR(VLOOKUP(($C62),'Rates - Co. Sort'!$C$3:$I$31,1,FALSE)),'Rates - Co. Sort'!E$3,VLOOKUP(($C62),'Rates - Co. Sort'!$C$3:$I$31,3,FALSE))</f>
        <v>158.13</v>
      </c>
      <c r="J62" s="50">
        <f>IF(ISERROR(VLOOKUP(($C62),'Rates - Co. Sort'!$C$3:$I$31,1,FALSE)),'Rates - Co. Sort'!F$3,VLOOKUP(($C62),'Rates - Co. Sort'!$C$3:$I$31,4,FALSE))</f>
        <v>1423.03</v>
      </c>
      <c r="K62" s="50">
        <f>IF(ISERROR(VLOOKUP(($C62),'Rates - Co. Sort'!$C$3:$I$31,1,FALSE)),'Rates - Co. Sort'!G$3,VLOOKUP(($C62),'Rates - Co. Sort'!$C$3:$I$31,5,FALSE))</f>
        <v>492.13</v>
      </c>
      <c r="L62" s="50">
        <f>IF(ISERROR(VLOOKUP(($C62),'Rates - Co. Sort'!$C$3:$I$31,1,FALSE)),'Rates - Co. Sort'!H$3,VLOOKUP(($C62),'Rates - Co. Sort'!$C$3:$I$31,6,FALSE))</f>
        <v>1047.48</v>
      </c>
      <c r="M62" s="50">
        <f>IF(ISERROR(VLOOKUP(($C62),'Rates - Co. Sort'!$C$3:$I$31,1,FALSE)),'Rates - Co. Sort'!I$3,VLOOKUP(($C62),'Rates - Co. Sort'!$C$3:$I$31,7,FALSE))</f>
        <v>59.289999999999992</v>
      </c>
      <c r="N62" s="7" t="b">
        <f t="shared" si="2"/>
        <v>1</v>
      </c>
      <c r="O62" s="7" t="b">
        <f t="shared" si="1"/>
        <v>1</v>
      </c>
      <c r="P62" s="120" t="s">
        <v>174</v>
      </c>
      <c r="Q62" s="120" t="s">
        <v>601</v>
      </c>
      <c r="R62" s="120" t="s">
        <v>495</v>
      </c>
      <c r="S62" s="120" t="s">
        <v>496</v>
      </c>
      <c r="T62" s="120" t="s">
        <v>307</v>
      </c>
      <c r="U62" s="120" t="s">
        <v>63</v>
      </c>
      <c r="V62" s="120" t="s">
        <v>271</v>
      </c>
      <c r="W62" s="120" t="s">
        <v>30</v>
      </c>
      <c r="X62" s="120" t="s">
        <v>31</v>
      </c>
    </row>
    <row r="63" spans="1:24" ht="14.4" x14ac:dyDescent="0.25">
      <c r="A63" s="49" t="s">
        <v>175</v>
      </c>
      <c r="B63" s="7" t="s">
        <v>237</v>
      </c>
      <c r="C63" s="110">
        <v>83</v>
      </c>
      <c r="D63" s="6" t="s">
        <v>64</v>
      </c>
      <c r="E63" s="6" t="s">
        <v>272</v>
      </c>
      <c r="F63" s="6" t="s">
        <v>30</v>
      </c>
      <c r="G63" s="6" t="s">
        <v>31</v>
      </c>
      <c r="H63" s="50">
        <f>IF(ISERROR(VLOOKUP(($C63),'Rates - Co. Sort'!$C$3:$I$31,1,FALSE)),'Rates - Co. Sort'!D$3,VLOOKUP(($C63),'Rates - Co. Sort'!$C$3:$I$31,2,FALSE))</f>
        <v>200.62</v>
      </c>
      <c r="I63" s="50">
        <f>IF(ISERROR(VLOOKUP(($C63),'Rates - Co. Sort'!$C$3:$I$31,1,FALSE)),'Rates - Co. Sort'!E$3,VLOOKUP(($C63),'Rates - Co. Sort'!$C$3:$I$31,3,FALSE))</f>
        <v>158.13</v>
      </c>
      <c r="J63" s="50">
        <f>IF(ISERROR(VLOOKUP(($C63),'Rates - Co. Sort'!$C$3:$I$31,1,FALSE)),'Rates - Co. Sort'!F$3,VLOOKUP(($C63),'Rates - Co. Sort'!$C$3:$I$31,4,FALSE))</f>
        <v>1423.03</v>
      </c>
      <c r="K63" s="50">
        <f>IF(ISERROR(VLOOKUP(($C63),'Rates - Co. Sort'!$C$3:$I$31,1,FALSE)),'Rates - Co. Sort'!G$3,VLOOKUP(($C63),'Rates - Co. Sort'!$C$3:$I$31,5,FALSE))</f>
        <v>492.13</v>
      </c>
      <c r="L63" s="50">
        <f>IF(ISERROR(VLOOKUP(($C63),'Rates - Co. Sort'!$C$3:$I$31,1,FALSE)),'Rates - Co. Sort'!H$3,VLOOKUP(($C63),'Rates - Co. Sort'!$C$3:$I$31,6,FALSE))</f>
        <v>1047.48</v>
      </c>
      <c r="M63" s="50">
        <f>IF(ISERROR(VLOOKUP(($C63),'Rates - Co. Sort'!$C$3:$I$31,1,FALSE)),'Rates - Co. Sort'!I$3,VLOOKUP(($C63),'Rates - Co. Sort'!$C$3:$I$31,7,FALSE))</f>
        <v>59.289999999999992</v>
      </c>
      <c r="N63" s="7" t="b">
        <f t="shared" ref="N63:N90" si="3">EXACT(P63,A63)</f>
        <v>1</v>
      </c>
      <c r="O63" s="7" t="b">
        <f t="shared" si="1"/>
        <v>1</v>
      </c>
      <c r="P63" s="120" t="s">
        <v>175</v>
      </c>
      <c r="Q63" s="120" t="s">
        <v>237</v>
      </c>
      <c r="R63" s="120" t="s">
        <v>497</v>
      </c>
      <c r="S63" s="120" t="s">
        <v>498</v>
      </c>
      <c r="T63" s="120" t="s">
        <v>308</v>
      </c>
      <c r="U63" s="120" t="s">
        <v>64</v>
      </c>
      <c r="V63" s="120" t="s">
        <v>272</v>
      </c>
      <c r="W63" s="120" t="s">
        <v>30</v>
      </c>
      <c r="X63" s="120" t="s">
        <v>31</v>
      </c>
    </row>
    <row r="64" spans="1:24" ht="14.4" x14ac:dyDescent="0.25">
      <c r="A64" s="49" t="s">
        <v>176</v>
      </c>
      <c r="B64" s="7" t="s">
        <v>317</v>
      </c>
      <c r="C64" s="110">
        <v>77</v>
      </c>
      <c r="D64" s="6" t="s">
        <v>33</v>
      </c>
      <c r="E64" s="6" t="s">
        <v>124</v>
      </c>
      <c r="F64" s="6" t="s">
        <v>30</v>
      </c>
      <c r="G64" s="6" t="s">
        <v>31</v>
      </c>
      <c r="H64" s="50">
        <f>IF(ISERROR(VLOOKUP(($C64),'Rates - Co. Sort'!$C$3:$I$31,1,FALSE)),'Rates - Co. Sort'!D$3,VLOOKUP(($C64),'Rates - Co. Sort'!$C$3:$I$31,2,FALSE))</f>
        <v>218.25</v>
      </c>
      <c r="I64" s="50">
        <f>IF(ISERROR(VLOOKUP(($C64),'Rates - Co. Sort'!$C$3:$I$31,1,FALSE)),'Rates - Co. Sort'!E$3,VLOOKUP(($C64),'Rates - Co. Sort'!$C$3:$I$31,3,FALSE))</f>
        <v>172.03</v>
      </c>
      <c r="J64" s="50">
        <f>IF(ISERROR(VLOOKUP(($C64),'Rates - Co. Sort'!$C$3:$I$31,1,FALSE)),'Rates - Co. Sort'!F$3,VLOOKUP(($C64),'Rates - Co. Sort'!$C$3:$I$31,4,FALSE))</f>
        <v>1568.63</v>
      </c>
      <c r="K64" s="50">
        <f>IF(ISERROR(VLOOKUP(($C64),'Rates - Co. Sort'!$C$3:$I$31,1,FALSE)),'Rates - Co. Sort'!G$3,VLOOKUP(($C64),'Rates - Co. Sort'!$C$3:$I$31,5,FALSE))</f>
        <v>531.65</v>
      </c>
      <c r="L64" s="50">
        <f>IF(ISERROR(VLOOKUP(($C64),'Rates - Co. Sort'!$C$3:$I$31,1,FALSE)),'Rates - Co. Sort'!H$3,VLOOKUP(($C64),'Rates - Co. Sort'!$C$3:$I$31,6,FALSE))</f>
        <v>1135.55</v>
      </c>
      <c r="M64" s="50">
        <f>IF(ISERROR(VLOOKUP(($C64),'Rates - Co. Sort'!$C$3:$I$31,1,FALSE)),'Rates - Co. Sort'!I$3,VLOOKUP(($C64),'Rates - Co. Sort'!$C$3:$I$31,7,FALSE))</f>
        <v>65.36</v>
      </c>
      <c r="N64" s="7" t="b">
        <f t="shared" si="3"/>
        <v>1</v>
      </c>
      <c r="O64" s="7" t="b">
        <f t="shared" si="1"/>
        <v>1</v>
      </c>
      <c r="P64" s="120" t="s">
        <v>176</v>
      </c>
      <c r="Q64" s="120" t="s">
        <v>317</v>
      </c>
      <c r="R64" s="120" t="s">
        <v>499</v>
      </c>
      <c r="S64" s="120" t="s">
        <v>425</v>
      </c>
      <c r="T64" s="120" t="s">
        <v>280</v>
      </c>
      <c r="U64" s="120" t="s">
        <v>33</v>
      </c>
      <c r="V64" s="120" t="s">
        <v>124</v>
      </c>
      <c r="W64" s="120" t="s">
        <v>30</v>
      </c>
      <c r="X64" s="120" t="s">
        <v>31</v>
      </c>
    </row>
    <row r="65" spans="1:24" ht="14.4" x14ac:dyDescent="0.25">
      <c r="A65" s="49" t="s">
        <v>177</v>
      </c>
      <c r="B65" s="7" t="s">
        <v>238</v>
      </c>
      <c r="C65" s="110">
        <v>23</v>
      </c>
      <c r="D65" s="6" t="s">
        <v>51</v>
      </c>
      <c r="E65" s="6" t="s">
        <v>51</v>
      </c>
      <c r="F65" s="6" t="s">
        <v>30</v>
      </c>
      <c r="G65" s="6" t="s">
        <v>31</v>
      </c>
      <c r="H65" s="50">
        <f>IF(ISERROR(VLOOKUP(($C65),'Rates - Co. Sort'!$C$3:$I$31,1,FALSE)),'Rates - Co. Sort'!D$3,VLOOKUP(($C65),'Rates - Co. Sort'!$C$3:$I$31,2,FALSE))</f>
        <v>200.62</v>
      </c>
      <c r="I65" s="50">
        <f>IF(ISERROR(VLOOKUP(($C65),'Rates - Co. Sort'!$C$3:$I$31,1,FALSE)),'Rates - Co. Sort'!E$3,VLOOKUP(($C65),'Rates - Co. Sort'!$C$3:$I$31,3,FALSE))</f>
        <v>158.13</v>
      </c>
      <c r="J65" s="50">
        <f>IF(ISERROR(VLOOKUP(($C65),'Rates - Co. Sort'!$C$3:$I$31,1,FALSE)),'Rates - Co. Sort'!F$3,VLOOKUP(($C65),'Rates - Co. Sort'!$C$3:$I$31,4,FALSE))</f>
        <v>1423.03</v>
      </c>
      <c r="K65" s="50">
        <f>IF(ISERROR(VLOOKUP(($C65),'Rates - Co. Sort'!$C$3:$I$31,1,FALSE)),'Rates - Co. Sort'!G$3,VLOOKUP(($C65),'Rates - Co. Sort'!$C$3:$I$31,5,FALSE))</f>
        <v>492.13</v>
      </c>
      <c r="L65" s="50">
        <f>IF(ISERROR(VLOOKUP(($C65),'Rates - Co. Sort'!$C$3:$I$31,1,FALSE)),'Rates - Co. Sort'!H$3,VLOOKUP(($C65),'Rates - Co. Sort'!$C$3:$I$31,6,FALSE))</f>
        <v>1047.48</v>
      </c>
      <c r="M65" s="50">
        <f>IF(ISERROR(VLOOKUP(($C65),'Rates - Co. Sort'!$C$3:$I$31,1,FALSE)),'Rates - Co. Sort'!I$3,VLOOKUP(($C65),'Rates - Co. Sort'!$C$3:$I$31,7,FALSE))</f>
        <v>59.289999999999992</v>
      </c>
      <c r="N65" s="7" t="b">
        <f t="shared" si="3"/>
        <v>1</v>
      </c>
      <c r="O65" s="7" t="b">
        <f t="shared" si="1"/>
        <v>1</v>
      </c>
      <c r="P65" s="120" t="s">
        <v>177</v>
      </c>
      <c r="Q65" s="120" t="s">
        <v>238</v>
      </c>
      <c r="R65" s="120" t="s">
        <v>500</v>
      </c>
      <c r="S65" s="120" t="s">
        <v>501</v>
      </c>
      <c r="T65" s="120" t="s">
        <v>309</v>
      </c>
      <c r="U65" s="120" t="s">
        <v>51</v>
      </c>
      <c r="V65" s="120" t="s">
        <v>51</v>
      </c>
      <c r="W65" s="120" t="s">
        <v>30</v>
      </c>
      <c r="X65" s="120" t="s">
        <v>31</v>
      </c>
    </row>
    <row r="66" spans="1:24" ht="14.4" x14ac:dyDescent="0.25">
      <c r="A66" s="49" t="s">
        <v>178</v>
      </c>
      <c r="B66" s="7" t="s">
        <v>239</v>
      </c>
      <c r="C66" s="110">
        <v>24</v>
      </c>
      <c r="D66" s="6" t="s">
        <v>66</v>
      </c>
      <c r="E66" s="6" t="s">
        <v>273</v>
      </c>
      <c r="F66" s="6" t="s">
        <v>30</v>
      </c>
      <c r="G66" s="6" t="s">
        <v>31</v>
      </c>
      <c r="H66" s="50">
        <f>IF(ISERROR(VLOOKUP(($C66),'Rates - Co. Sort'!$C$3:$I$31,1,FALSE)),'Rates - Co. Sort'!D$3,VLOOKUP(($C66),'Rates - Co. Sort'!$C$3:$I$31,2,FALSE))</f>
        <v>200.62</v>
      </c>
      <c r="I66" s="50">
        <f>IF(ISERROR(VLOOKUP(($C66),'Rates - Co. Sort'!$C$3:$I$31,1,FALSE)),'Rates - Co. Sort'!E$3,VLOOKUP(($C66),'Rates - Co. Sort'!$C$3:$I$31,3,FALSE))</f>
        <v>158.13</v>
      </c>
      <c r="J66" s="50">
        <f>IF(ISERROR(VLOOKUP(($C66),'Rates - Co. Sort'!$C$3:$I$31,1,FALSE)),'Rates - Co. Sort'!F$3,VLOOKUP(($C66),'Rates - Co. Sort'!$C$3:$I$31,4,FALSE))</f>
        <v>1423.03</v>
      </c>
      <c r="K66" s="50">
        <f>IF(ISERROR(VLOOKUP(($C66),'Rates - Co. Sort'!$C$3:$I$31,1,FALSE)),'Rates - Co. Sort'!G$3,VLOOKUP(($C66),'Rates - Co. Sort'!$C$3:$I$31,5,FALSE))</f>
        <v>492.13</v>
      </c>
      <c r="L66" s="50">
        <f>IF(ISERROR(VLOOKUP(($C66),'Rates - Co. Sort'!$C$3:$I$31,1,FALSE)),'Rates - Co. Sort'!H$3,VLOOKUP(($C66),'Rates - Co. Sort'!$C$3:$I$31,6,FALSE))</f>
        <v>1047.48</v>
      </c>
      <c r="M66" s="50">
        <f>IF(ISERROR(VLOOKUP(($C66),'Rates - Co. Sort'!$C$3:$I$31,1,FALSE)),'Rates - Co. Sort'!I$3,VLOOKUP(($C66),'Rates - Co. Sort'!$C$3:$I$31,7,FALSE))</f>
        <v>59.289999999999992</v>
      </c>
      <c r="N66" s="7" t="b">
        <f t="shared" si="3"/>
        <v>1</v>
      </c>
      <c r="O66" s="7" t="b">
        <f t="shared" si="1"/>
        <v>1</v>
      </c>
      <c r="P66" s="120" t="s">
        <v>178</v>
      </c>
      <c r="Q66" s="120" t="s">
        <v>239</v>
      </c>
      <c r="R66" s="120" t="s">
        <v>502</v>
      </c>
      <c r="S66" s="120" t="s">
        <v>503</v>
      </c>
      <c r="T66" s="120" t="s">
        <v>310</v>
      </c>
      <c r="U66" s="120" t="s">
        <v>66</v>
      </c>
      <c r="V66" s="120" t="s">
        <v>273</v>
      </c>
      <c r="W66" s="120" t="s">
        <v>30</v>
      </c>
      <c r="X66" s="120" t="s">
        <v>31</v>
      </c>
    </row>
    <row r="67" spans="1:24" ht="14.4" x14ac:dyDescent="0.25">
      <c r="A67" s="49" t="s">
        <v>179</v>
      </c>
      <c r="B67" s="7" t="s">
        <v>240</v>
      </c>
      <c r="C67" s="110">
        <v>45</v>
      </c>
      <c r="D67" s="6" t="s">
        <v>67</v>
      </c>
      <c r="E67" s="6" t="s">
        <v>274</v>
      </c>
      <c r="F67" s="6" t="s">
        <v>30</v>
      </c>
      <c r="G67" s="6" t="s">
        <v>31</v>
      </c>
      <c r="H67" s="50">
        <f>IF(ISERROR(VLOOKUP(($C67),'Rates - Co. Sort'!$C$3:$I$31,1,FALSE)),'Rates - Co. Sort'!D$3,VLOOKUP(($C67),'Rates - Co. Sort'!$C$3:$I$31,2,FALSE))</f>
        <v>200.62</v>
      </c>
      <c r="I67" s="50">
        <f>IF(ISERROR(VLOOKUP(($C67),'Rates - Co. Sort'!$C$3:$I$31,1,FALSE)),'Rates - Co. Sort'!E$3,VLOOKUP(($C67),'Rates - Co. Sort'!$C$3:$I$31,3,FALSE))</f>
        <v>158.13</v>
      </c>
      <c r="J67" s="50">
        <f>IF(ISERROR(VLOOKUP(($C67),'Rates - Co. Sort'!$C$3:$I$31,1,FALSE)),'Rates - Co. Sort'!F$3,VLOOKUP(($C67),'Rates - Co. Sort'!$C$3:$I$31,4,FALSE))</f>
        <v>1423.03</v>
      </c>
      <c r="K67" s="50">
        <f>IF(ISERROR(VLOOKUP(($C67),'Rates - Co. Sort'!$C$3:$I$31,1,FALSE)),'Rates - Co. Sort'!G$3,VLOOKUP(($C67),'Rates - Co. Sort'!$C$3:$I$31,5,FALSE))</f>
        <v>492.13</v>
      </c>
      <c r="L67" s="50">
        <f>IF(ISERROR(VLOOKUP(($C67),'Rates - Co. Sort'!$C$3:$I$31,1,FALSE)),'Rates - Co. Sort'!H$3,VLOOKUP(($C67),'Rates - Co. Sort'!$C$3:$I$31,6,FALSE))</f>
        <v>1047.48</v>
      </c>
      <c r="M67" s="50">
        <f>IF(ISERROR(VLOOKUP(($C67),'Rates - Co. Sort'!$C$3:$I$31,1,FALSE)),'Rates - Co. Sort'!I$3,VLOOKUP(($C67),'Rates - Co. Sort'!$C$3:$I$31,7,FALSE))</f>
        <v>59.289999999999992</v>
      </c>
      <c r="N67" s="7" t="b">
        <f t="shared" si="3"/>
        <v>1</v>
      </c>
      <c r="O67" s="7" t="b">
        <f t="shared" ref="O67:O101" si="4">EXACT(VALUE(C67),VALUE(T67))</f>
        <v>1</v>
      </c>
      <c r="P67" s="120" t="s">
        <v>179</v>
      </c>
      <c r="Q67" s="120" t="s">
        <v>240</v>
      </c>
      <c r="R67" s="120" t="s">
        <v>504</v>
      </c>
      <c r="S67" s="120" t="s">
        <v>505</v>
      </c>
      <c r="T67" s="120" t="s">
        <v>311</v>
      </c>
      <c r="U67" s="120" t="s">
        <v>67</v>
      </c>
      <c r="V67" s="120" t="s">
        <v>274</v>
      </c>
      <c r="W67" s="120" t="s">
        <v>30</v>
      </c>
      <c r="X67" s="120" t="s">
        <v>31</v>
      </c>
    </row>
    <row r="68" spans="1:24" ht="14.4" x14ac:dyDescent="0.25">
      <c r="A68" s="49" t="s">
        <v>180</v>
      </c>
      <c r="B68" s="7" t="s">
        <v>241</v>
      </c>
      <c r="C68" s="110">
        <v>30</v>
      </c>
      <c r="D68" s="6" t="s">
        <v>68</v>
      </c>
      <c r="E68" s="6" t="s">
        <v>148</v>
      </c>
      <c r="F68" s="6" t="s">
        <v>30</v>
      </c>
      <c r="G68" s="6" t="s">
        <v>31</v>
      </c>
      <c r="H68" s="50">
        <f>IF(ISERROR(VLOOKUP(($C68),'Rates - Co. Sort'!$C$3:$I$31,1,FALSE)),'Rates - Co. Sort'!D$3,VLOOKUP(($C68),'Rates - Co. Sort'!$C$3:$I$31,2,FALSE))</f>
        <v>200.62</v>
      </c>
      <c r="I68" s="50">
        <f>IF(ISERROR(VLOOKUP(($C68),'Rates - Co. Sort'!$C$3:$I$31,1,FALSE)),'Rates - Co. Sort'!E$3,VLOOKUP(($C68),'Rates - Co. Sort'!$C$3:$I$31,3,FALSE))</f>
        <v>158.13</v>
      </c>
      <c r="J68" s="50">
        <f>IF(ISERROR(VLOOKUP(($C68),'Rates - Co. Sort'!$C$3:$I$31,1,FALSE)),'Rates - Co. Sort'!F$3,VLOOKUP(($C68),'Rates - Co. Sort'!$C$3:$I$31,4,FALSE))</f>
        <v>1423.03</v>
      </c>
      <c r="K68" s="50">
        <f>IF(ISERROR(VLOOKUP(($C68),'Rates - Co. Sort'!$C$3:$I$31,1,FALSE)),'Rates - Co. Sort'!G$3,VLOOKUP(($C68),'Rates - Co. Sort'!$C$3:$I$31,5,FALSE))</f>
        <v>492.13</v>
      </c>
      <c r="L68" s="50">
        <f>IF(ISERROR(VLOOKUP(($C68),'Rates - Co. Sort'!$C$3:$I$31,1,FALSE)),'Rates - Co. Sort'!H$3,VLOOKUP(($C68),'Rates - Co. Sort'!$C$3:$I$31,6,FALSE))</f>
        <v>1047.48</v>
      </c>
      <c r="M68" s="50">
        <f>IF(ISERROR(VLOOKUP(($C68),'Rates - Co. Sort'!$C$3:$I$31,1,FALSE)),'Rates - Co. Sort'!I$3,VLOOKUP(($C68),'Rates - Co. Sort'!$C$3:$I$31,7,FALSE))</f>
        <v>59.289999999999992</v>
      </c>
      <c r="N68" s="7" t="b">
        <f t="shared" si="3"/>
        <v>1</v>
      </c>
      <c r="O68" s="7" t="b">
        <f t="shared" si="4"/>
        <v>1</v>
      </c>
      <c r="P68" s="120" t="s">
        <v>180</v>
      </c>
      <c r="Q68" s="120" t="s">
        <v>241</v>
      </c>
      <c r="R68" s="120" t="s">
        <v>506</v>
      </c>
      <c r="S68" s="120" t="s">
        <v>507</v>
      </c>
      <c r="T68" s="120" t="s">
        <v>277</v>
      </c>
      <c r="U68" s="120" t="s">
        <v>68</v>
      </c>
      <c r="V68" s="120" t="s">
        <v>148</v>
      </c>
      <c r="W68" s="120" t="s">
        <v>30</v>
      </c>
      <c r="X68" s="120" t="s">
        <v>31</v>
      </c>
    </row>
    <row r="69" spans="1:24" ht="14.4" x14ac:dyDescent="0.25">
      <c r="A69" s="49" t="s">
        <v>181</v>
      </c>
      <c r="B69" s="7" t="s">
        <v>378</v>
      </c>
      <c r="C69" s="110">
        <v>57</v>
      </c>
      <c r="D69" s="6" t="s">
        <v>42</v>
      </c>
      <c r="E69" s="6" t="s">
        <v>249</v>
      </c>
      <c r="F69" s="6" t="s">
        <v>30</v>
      </c>
      <c r="G69" s="6" t="s">
        <v>31</v>
      </c>
      <c r="H69" s="50">
        <f>IF(ISERROR(VLOOKUP(($C69),'Rates - Co. Sort'!$C$3:$I$31,1,FALSE)),'Rates - Co. Sort'!D$3,VLOOKUP(($C69),'Rates - Co. Sort'!$C$3:$I$31,2,FALSE))</f>
        <v>211.21999999999997</v>
      </c>
      <c r="I69" s="50">
        <f>IF(ISERROR(VLOOKUP(($C69),'Rates - Co. Sort'!$C$3:$I$31,1,FALSE)),'Rates - Co. Sort'!E$3,VLOOKUP(($C69),'Rates - Co. Sort'!$C$3:$I$31,3,FALSE))</f>
        <v>166.49</v>
      </c>
      <c r="J69" s="50">
        <f>IF(ISERROR(VLOOKUP(($C69),'Rates - Co. Sort'!$C$3:$I$31,1,FALSE)),'Rates - Co. Sort'!F$3,VLOOKUP(($C69),'Rates - Co. Sort'!$C$3:$I$31,4,FALSE))</f>
        <v>1510.5700000000002</v>
      </c>
      <c r="K69" s="50">
        <f>IF(ISERROR(VLOOKUP(($C69),'Rates - Co. Sort'!$C$3:$I$31,1,FALSE)),'Rates - Co. Sort'!G$3,VLOOKUP(($C69),'Rates - Co. Sort'!$C$3:$I$31,5,FALSE))</f>
        <v>515.89</v>
      </c>
      <c r="L69" s="50">
        <f>IF(ISERROR(VLOOKUP(($C69),'Rates - Co. Sort'!$C$3:$I$31,1,FALSE)),'Rates - Co. Sort'!H$3,VLOOKUP(($C69),'Rates - Co. Sort'!$C$3:$I$31,6,FALSE))</f>
        <v>1100.43</v>
      </c>
      <c r="M69" s="50">
        <f>IF(ISERROR(VLOOKUP(($C69),'Rates - Co. Sort'!$C$3:$I$31,1,FALSE)),'Rates - Co. Sort'!I$3,VLOOKUP(($C69),'Rates - Co. Sort'!$C$3:$I$31,7,FALSE))</f>
        <v>62.94</v>
      </c>
      <c r="N69" s="7" t="b">
        <f t="shared" si="3"/>
        <v>1</v>
      </c>
      <c r="O69" s="7" t="b">
        <f t="shared" si="4"/>
        <v>1</v>
      </c>
      <c r="P69" s="120" t="s">
        <v>181</v>
      </c>
      <c r="Q69" s="120" t="s">
        <v>602</v>
      </c>
      <c r="R69" s="120" t="s">
        <v>508</v>
      </c>
      <c r="S69" s="120" t="s">
        <v>509</v>
      </c>
      <c r="T69" s="120" t="s">
        <v>279</v>
      </c>
      <c r="U69" s="120" t="s">
        <v>42</v>
      </c>
      <c r="V69" s="120" t="s">
        <v>249</v>
      </c>
      <c r="W69" s="120" t="s">
        <v>30</v>
      </c>
      <c r="X69" s="120" t="s">
        <v>31</v>
      </c>
    </row>
    <row r="70" spans="1:24" ht="14.4" x14ac:dyDescent="0.25">
      <c r="A70" s="49" t="s">
        <v>182</v>
      </c>
      <c r="B70" s="7" t="s">
        <v>242</v>
      </c>
      <c r="C70" s="110">
        <v>29</v>
      </c>
      <c r="D70" s="6" t="s">
        <v>70</v>
      </c>
      <c r="E70" s="6" t="s">
        <v>275</v>
      </c>
      <c r="F70" s="6" t="s">
        <v>30</v>
      </c>
      <c r="G70" s="6" t="s">
        <v>31</v>
      </c>
      <c r="H70" s="50">
        <f>IF(ISERROR(VLOOKUP(($C70),'Rates - Co. Sort'!$C$3:$I$31,1,FALSE)),'Rates - Co. Sort'!D$3,VLOOKUP(($C70),'Rates - Co. Sort'!$C$3:$I$31,2,FALSE))</f>
        <v>200.62</v>
      </c>
      <c r="I70" s="50">
        <f>IF(ISERROR(VLOOKUP(($C70),'Rates - Co. Sort'!$C$3:$I$31,1,FALSE)),'Rates - Co. Sort'!E$3,VLOOKUP(($C70),'Rates - Co. Sort'!$C$3:$I$31,3,FALSE))</f>
        <v>158.13</v>
      </c>
      <c r="J70" s="50">
        <f>IF(ISERROR(VLOOKUP(($C70),'Rates - Co. Sort'!$C$3:$I$31,1,FALSE)),'Rates - Co. Sort'!F$3,VLOOKUP(($C70),'Rates - Co. Sort'!$C$3:$I$31,4,FALSE))</f>
        <v>1423.03</v>
      </c>
      <c r="K70" s="50">
        <f>IF(ISERROR(VLOOKUP(($C70),'Rates - Co. Sort'!$C$3:$I$31,1,FALSE)),'Rates - Co. Sort'!G$3,VLOOKUP(($C70),'Rates - Co. Sort'!$C$3:$I$31,5,FALSE))</f>
        <v>492.13</v>
      </c>
      <c r="L70" s="50">
        <f>IF(ISERROR(VLOOKUP(($C70),'Rates - Co. Sort'!$C$3:$I$31,1,FALSE)),'Rates - Co. Sort'!H$3,VLOOKUP(($C70),'Rates - Co. Sort'!$C$3:$I$31,6,FALSE))</f>
        <v>1047.48</v>
      </c>
      <c r="M70" s="50">
        <f>IF(ISERROR(VLOOKUP(($C70),'Rates - Co. Sort'!$C$3:$I$31,1,FALSE)),'Rates - Co. Sort'!I$3,VLOOKUP(($C70),'Rates - Co. Sort'!$C$3:$I$31,7,FALSE))</f>
        <v>59.289999999999992</v>
      </c>
      <c r="N70" s="7" t="b">
        <f t="shared" si="3"/>
        <v>1</v>
      </c>
      <c r="O70" s="7" t="b">
        <f t="shared" si="4"/>
        <v>1</v>
      </c>
      <c r="P70" s="120" t="s">
        <v>182</v>
      </c>
      <c r="Q70" s="120" t="s">
        <v>632</v>
      </c>
      <c r="R70" s="120" t="s">
        <v>510</v>
      </c>
      <c r="S70" s="120" t="s">
        <v>511</v>
      </c>
      <c r="T70" s="120" t="s">
        <v>312</v>
      </c>
      <c r="U70" s="120" t="s">
        <v>70</v>
      </c>
      <c r="V70" s="120" t="s">
        <v>275</v>
      </c>
      <c r="W70" s="120" t="s">
        <v>30</v>
      </c>
      <c r="X70" s="120" t="s">
        <v>31</v>
      </c>
    </row>
    <row r="71" spans="1:24" ht="14.4" x14ac:dyDescent="0.25">
      <c r="A71" s="49" t="s">
        <v>183</v>
      </c>
      <c r="B71" s="7" t="s">
        <v>243</v>
      </c>
      <c r="C71" s="110">
        <v>82</v>
      </c>
      <c r="D71" s="6" t="s">
        <v>49</v>
      </c>
      <c r="E71" s="6" t="s">
        <v>270</v>
      </c>
      <c r="F71" s="6" t="s">
        <v>30</v>
      </c>
      <c r="G71" s="6" t="s">
        <v>31</v>
      </c>
      <c r="H71" s="50">
        <f>IF(ISERROR(VLOOKUP(($C71),'Rates - Co. Sort'!$C$3:$I$31,1,FALSE)),'Rates - Co. Sort'!D$3,VLOOKUP(($C71),'Rates - Co. Sort'!$C$3:$I$31,2,FALSE))</f>
        <v>200.62</v>
      </c>
      <c r="I71" s="50">
        <f>IF(ISERROR(VLOOKUP(($C71),'Rates - Co. Sort'!$C$3:$I$31,1,FALSE)),'Rates - Co. Sort'!E$3,VLOOKUP(($C71),'Rates - Co. Sort'!$C$3:$I$31,3,FALSE))</f>
        <v>158.13</v>
      </c>
      <c r="J71" s="50">
        <f>IF(ISERROR(VLOOKUP(($C71),'Rates - Co. Sort'!$C$3:$I$31,1,FALSE)),'Rates - Co. Sort'!F$3,VLOOKUP(($C71),'Rates - Co. Sort'!$C$3:$I$31,4,FALSE))</f>
        <v>1423.03</v>
      </c>
      <c r="K71" s="50">
        <f>IF(ISERROR(VLOOKUP(($C71),'Rates - Co. Sort'!$C$3:$I$31,1,FALSE)),'Rates - Co. Sort'!G$3,VLOOKUP(($C71),'Rates - Co. Sort'!$C$3:$I$31,5,FALSE))</f>
        <v>492.13</v>
      </c>
      <c r="L71" s="50">
        <f>IF(ISERROR(VLOOKUP(($C71),'Rates - Co. Sort'!$C$3:$I$31,1,FALSE)),'Rates - Co. Sort'!H$3,VLOOKUP(($C71),'Rates - Co. Sort'!$C$3:$I$31,6,FALSE))</f>
        <v>1047.48</v>
      </c>
      <c r="M71" s="50">
        <f>IF(ISERROR(VLOOKUP(($C71),'Rates - Co. Sort'!$C$3:$I$31,1,FALSE)),'Rates - Co. Sort'!I$3,VLOOKUP(($C71),'Rates - Co. Sort'!$C$3:$I$31,7,FALSE))</f>
        <v>59.289999999999992</v>
      </c>
      <c r="N71" s="7" t="b">
        <f t="shared" si="3"/>
        <v>1</v>
      </c>
      <c r="O71" s="7" t="b">
        <f t="shared" si="4"/>
        <v>1</v>
      </c>
      <c r="P71" s="120" t="s">
        <v>183</v>
      </c>
      <c r="Q71" s="120" t="s">
        <v>603</v>
      </c>
      <c r="R71" s="120" t="s">
        <v>512</v>
      </c>
      <c r="S71" s="120" t="s">
        <v>513</v>
      </c>
      <c r="T71" s="120" t="s">
        <v>306</v>
      </c>
      <c r="U71" s="120" t="s">
        <v>49</v>
      </c>
      <c r="V71" s="120" t="s">
        <v>270</v>
      </c>
      <c r="W71" s="120" t="s">
        <v>30</v>
      </c>
      <c r="X71" s="120" t="s">
        <v>31</v>
      </c>
    </row>
    <row r="72" spans="1:24" ht="14.4" x14ac:dyDescent="0.25">
      <c r="A72" s="49" t="s">
        <v>143</v>
      </c>
      <c r="B72" s="7" t="s">
        <v>144</v>
      </c>
      <c r="C72" s="110">
        <v>78</v>
      </c>
      <c r="D72" s="6" t="s">
        <v>29</v>
      </c>
      <c r="E72" s="6" t="s">
        <v>147</v>
      </c>
      <c r="F72" s="6" t="s">
        <v>30</v>
      </c>
      <c r="G72" s="6" t="s">
        <v>31</v>
      </c>
      <c r="H72" s="50">
        <f>IF(ISERROR(VLOOKUP(($C72),'Rates - Co. Sort'!$C$3:$I$31,1,FALSE)),'Rates - Co. Sort'!D$3,VLOOKUP(($C72),'Rates - Co. Sort'!$C$3:$I$31,2,FALSE))</f>
        <v>237.26</v>
      </c>
      <c r="I72" s="50">
        <f>IF(ISERROR(VLOOKUP(($C72),'Rates - Co. Sort'!$C$3:$I$31,1,FALSE)),'Rates - Co. Sort'!E$3,VLOOKUP(($C72),'Rates - Co. Sort'!$C$3:$I$31,3,FALSE))</f>
        <v>187.01</v>
      </c>
      <c r="J72" s="50">
        <f>IF(ISERROR(VLOOKUP(($C72),'Rates - Co. Sort'!$C$3:$I$31,1,FALSE)),'Rates - Co. Sort'!F$3,VLOOKUP(($C72),'Rates - Co. Sort'!$C$3:$I$31,4,FALSE))</f>
        <v>1725.5700000000002</v>
      </c>
      <c r="K72" s="50">
        <f>IF(ISERROR(VLOOKUP(($C72),'Rates - Co. Sort'!$C$3:$I$31,1,FALSE)),'Rates - Co. Sort'!G$3,VLOOKUP(($C72),'Rates - Co. Sort'!$C$3:$I$31,5,FALSE))</f>
        <v>574.25</v>
      </c>
      <c r="L72" s="50">
        <f>IF(ISERROR(VLOOKUP(($C72),'Rates - Co. Sort'!$C$3:$I$31,1,FALSE)),'Rates - Co. Sort'!H$3,VLOOKUP(($C72),'Rates - Co. Sort'!$C$3:$I$31,6,FALSE))</f>
        <v>1230.49</v>
      </c>
      <c r="M72" s="50">
        <f>IF(ISERROR(VLOOKUP(($C72),'Rates - Co. Sort'!$C$3:$I$31,1,FALSE)),'Rates - Co. Sort'!I$3,VLOOKUP(($C72),'Rates - Co. Sort'!$C$3:$I$31,7,FALSE))</f>
        <v>71.900000000000006</v>
      </c>
      <c r="N72" s="7" t="b">
        <f t="shared" si="3"/>
        <v>1</v>
      </c>
      <c r="O72" s="7" t="b">
        <f t="shared" si="4"/>
        <v>1</v>
      </c>
      <c r="P72" s="120" t="s">
        <v>143</v>
      </c>
      <c r="Q72" s="120" t="s">
        <v>144</v>
      </c>
      <c r="R72" s="120" t="s">
        <v>514</v>
      </c>
      <c r="S72" s="120" t="s">
        <v>515</v>
      </c>
      <c r="T72" s="120" t="s">
        <v>313</v>
      </c>
      <c r="U72" s="120" t="s">
        <v>29</v>
      </c>
      <c r="V72" s="120" t="s">
        <v>147</v>
      </c>
      <c r="W72" s="120" t="s">
        <v>30</v>
      </c>
      <c r="X72" s="120" t="s">
        <v>31</v>
      </c>
    </row>
    <row r="73" spans="1:24" ht="14.4" x14ac:dyDescent="0.25">
      <c r="A73" s="49" t="s">
        <v>184</v>
      </c>
      <c r="B73" s="7" t="s">
        <v>244</v>
      </c>
      <c r="C73" s="110">
        <v>49</v>
      </c>
      <c r="D73" s="6" t="s">
        <v>71</v>
      </c>
      <c r="E73" s="6" t="s">
        <v>276</v>
      </c>
      <c r="F73" s="6" t="s">
        <v>30</v>
      </c>
      <c r="G73" s="6" t="s">
        <v>31</v>
      </c>
      <c r="H73" s="50">
        <f>IF(ISERROR(VLOOKUP(($C73),'Rates - Co. Sort'!$C$3:$I$31,1,FALSE)),'Rates - Co. Sort'!D$3,VLOOKUP(($C73),'Rates - Co. Sort'!$C$3:$I$31,2,FALSE))</f>
        <v>200.62</v>
      </c>
      <c r="I73" s="50">
        <f>IF(ISERROR(VLOOKUP(($C73),'Rates - Co. Sort'!$C$3:$I$31,1,FALSE)),'Rates - Co. Sort'!E$3,VLOOKUP(($C73),'Rates - Co. Sort'!$C$3:$I$31,3,FALSE))</f>
        <v>158.13</v>
      </c>
      <c r="J73" s="50">
        <f>IF(ISERROR(VLOOKUP(($C73),'Rates - Co. Sort'!$C$3:$I$31,1,FALSE)),'Rates - Co. Sort'!F$3,VLOOKUP(($C73),'Rates - Co. Sort'!$C$3:$I$31,4,FALSE))</f>
        <v>1423.03</v>
      </c>
      <c r="K73" s="50">
        <f>IF(ISERROR(VLOOKUP(($C73),'Rates - Co. Sort'!$C$3:$I$31,1,FALSE)),'Rates - Co. Sort'!G$3,VLOOKUP(($C73),'Rates - Co. Sort'!$C$3:$I$31,5,FALSE))</f>
        <v>492.13</v>
      </c>
      <c r="L73" s="50">
        <f>IF(ISERROR(VLOOKUP(($C73),'Rates - Co. Sort'!$C$3:$I$31,1,FALSE)),'Rates - Co. Sort'!H$3,VLOOKUP(($C73),'Rates - Co. Sort'!$C$3:$I$31,6,FALSE))</f>
        <v>1047.48</v>
      </c>
      <c r="M73" s="50">
        <f>IF(ISERROR(VLOOKUP(($C73),'Rates - Co. Sort'!$C$3:$I$31,1,FALSE)),'Rates - Co. Sort'!I$3,VLOOKUP(($C73),'Rates - Co. Sort'!$C$3:$I$31,7,FALSE))</f>
        <v>59.289999999999992</v>
      </c>
      <c r="N73" s="7" t="b">
        <f t="shared" si="3"/>
        <v>1</v>
      </c>
      <c r="O73" s="7" t="b">
        <f t="shared" si="4"/>
        <v>1</v>
      </c>
      <c r="P73" s="120" t="s">
        <v>184</v>
      </c>
      <c r="Q73" s="120" t="s">
        <v>244</v>
      </c>
      <c r="R73" s="120" t="s">
        <v>516</v>
      </c>
      <c r="S73" s="120" t="s">
        <v>517</v>
      </c>
      <c r="T73" s="120" t="s">
        <v>314</v>
      </c>
      <c r="U73" s="120" t="s">
        <v>71</v>
      </c>
      <c r="V73" s="120" t="s">
        <v>276</v>
      </c>
      <c r="W73" s="120" t="s">
        <v>30</v>
      </c>
      <c r="X73" s="120" t="s">
        <v>31</v>
      </c>
    </row>
    <row r="74" spans="1:24" ht="14.4" x14ac:dyDescent="0.25">
      <c r="A74" s="49" t="s">
        <v>185</v>
      </c>
      <c r="B74" s="7" t="s">
        <v>245</v>
      </c>
      <c r="C74" s="110">
        <v>78</v>
      </c>
      <c r="D74" s="6" t="s">
        <v>29</v>
      </c>
      <c r="E74" s="6" t="s">
        <v>147</v>
      </c>
      <c r="F74" s="6" t="s">
        <v>30</v>
      </c>
      <c r="G74" s="6" t="s">
        <v>31</v>
      </c>
      <c r="H74" s="50">
        <f>IF(ISERROR(VLOOKUP(($C74),'Rates - Co. Sort'!$C$3:$I$31,1,FALSE)),'Rates - Co. Sort'!D$3,VLOOKUP(($C74),'Rates - Co. Sort'!$C$3:$I$31,2,FALSE))</f>
        <v>237.26</v>
      </c>
      <c r="I74" s="50">
        <f>IF(ISERROR(VLOOKUP(($C74),'Rates - Co. Sort'!$C$3:$I$31,1,FALSE)),'Rates - Co. Sort'!E$3,VLOOKUP(($C74),'Rates - Co. Sort'!$C$3:$I$31,3,FALSE))</f>
        <v>187.01</v>
      </c>
      <c r="J74" s="50">
        <f>IF(ISERROR(VLOOKUP(($C74),'Rates - Co. Sort'!$C$3:$I$31,1,FALSE)),'Rates - Co. Sort'!F$3,VLOOKUP(($C74),'Rates - Co. Sort'!$C$3:$I$31,4,FALSE))</f>
        <v>1725.5700000000002</v>
      </c>
      <c r="K74" s="50">
        <f>IF(ISERROR(VLOOKUP(($C74),'Rates - Co. Sort'!$C$3:$I$31,1,FALSE)),'Rates - Co. Sort'!G$3,VLOOKUP(($C74),'Rates - Co. Sort'!$C$3:$I$31,5,FALSE))</f>
        <v>574.25</v>
      </c>
      <c r="L74" s="50">
        <f>IF(ISERROR(VLOOKUP(($C74),'Rates - Co. Sort'!$C$3:$I$31,1,FALSE)),'Rates - Co. Sort'!H$3,VLOOKUP(($C74),'Rates - Co. Sort'!$C$3:$I$31,6,FALSE))</f>
        <v>1230.49</v>
      </c>
      <c r="M74" s="50">
        <f>IF(ISERROR(VLOOKUP(($C74),'Rates - Co. Sort'!$C$3:$I$31,1,FALSE)),'Rates - Co. Sort'!I$3,VLOOKUP(($C74),'Rates - Co. Sort'!$C$3:$I$31,7,FALSE))</f>
        <v>71.900000000000006</v>
      </c>
      <c r="N74" s="7" t="b">
        <f t="shared" si="3"/>
        <v>1</v>
      </c>
      <c r="O74" s="7" t="b">
        <f t="shared" si="4"/>
        <v>1</v>
      </c>
      <c r="P74" s="120" t="s">
        <v>185</v>
      </c>
      <c r="Q74" s="120" t="s">
        <v>604</v>
      </c>
      <c r="R74" s="120" t="s">
        <v>518</v>
      </c>
      <c r="S74" s="120" t="s">
        <v>446</v>
      </c>
      <c r="T74" s="120" t="s">
        <v>313</v>
      </c>
      <c r="U74" s="120" t="s">
        <v>29</v>
      </c>
      <c r="V74" s="120" t="s">
        <v>147</v>
      </c>
      <c r="W74" s="120" t="s">
        <v>30</v>
      </c>
      <c r="X74" s="120" t="s">
        <v>31</v>
      </c>
    </row>
    <row r="75" spans="1:24" ht="14.4" x14ac:dyDescent="0.25">
      <c r="A75" s="49" t="s">
        <v>186</v>
      </c>
      <c r="B75" s="7" t="s">
        <v>371</v>
      </c>
      <c r="C75" s="110">
        <v>39</v>
      </c>
      <c r="D75" s="6" t="s">
        <v>394</v>
      </c>
      <c r="E75" s="6" t="s">
        <v>379</v>
      </c>
      <c r="F75" s="6" t="s">
        <v>30</v>
      </c>
      <c r="G75" s="6" t="s">
        <v>31</v>
      </c>
      <c r="H75" s="50">
        <f>IF(ISERROR(VLOOKUP(($C75),'Rates - Co. Sort'!$C$3:$I$31,1,FALSE)),'Rates - Co. Sort'!D$3,VLOOKUP(($C75),'Rates - Co. Sort'!$C$3:$I$31,2,FALSE))</f>
        <v>218.25</v>
      </c>
      <c r="I75" s="50">
        <f>IF(ISERROR(VLOOKUP(($C75),'Rates - Co. Sort'!$C$3:$I$31,1,FALSE)),'Rates - Co. Sort'!E$3,VLOOKUP(($C75),'Rates - Co. Sort'!$C$3:$I$31,3,FALSE))</f>
        <v>172.03</v>
      </c>
      <c r="J75" s="50">
        <f>IF(ISERROR(VLOOKUP(($C75),'Rates - Co. Sort'!$C$3:$I$31,1,FALSE)),'Rates - Co. Sort'!F$3,VLOOKUP(($C75),'Rates - Co. Sort'!$C$3:$I$31,4,FALSE))</f>
        <v>1568.63</v>
      </c>
      <c r="K75" s="50">
        <f>IF(ISERROR(VLOOKUP(($C75),'Rates - Co. Sort'!$C$3:$I$31,1,FALSE)),'Rates - Co. Sort'!G$3,VLOOKUP(($C75),'Rates - Co. Sort'!$C$3:$I$31,5,FALSE))</f>
        <v>531.65</v>
      </c>
      <c r="L75" s="50">
        <f>IF(ISERROR(VLOOKUP(($C75),'Rates - Co. Sort'!$C$3:$I$31,1,FALSE)),'Rates - Co. Sort'!H$3,VLOOKUP(($C75),'Rates - Co. Sort'!$C$3:$I$31,6,FALSE))</f>
        <v>1135.55</v>
      </c>
      <c r="M75" s="50">
        <f>IF(ISERROR(VLOOKUP(($C75),'Rates - Co. Sort'!$C$3:$I$31,1,FALSE)),'Rates - Co. Sort'!I$3,VLOOKUP(($C75),'Rates - Co. Sort'!$C$3:$I$31,7,FALSE))</f>
        <v>65.36</v>
      </c>
      <c r="N75" s="7" t="b">
        <f t="shared" si="3"/>
        <v>1</v>
      </c>
      <c r="O75" s="7" t="b">
        <f t="shared" si="4"/>
        <v>1</v>
      </c>
      <c r="P75" s="120" t="s">
        <v>186</v>
      </c>
      <c r="Q75" s="120" t="s">
        <v>371</v>
      </c>
      <c r="R75" s="120" t="s">
        <v>519</v>
      </c>
      <c r="S75" s="120" t="s">
        <v>405</v>
      </c>
      <c r="T75" s="120" t="s">
        <v>344</v>
      </c>
      <c r="U75" s="120" t="s">
        <v>394</v>
      </c>
      <c r="V75" s="120" t="s">
        <v>379</v>
      </c>
      <c r="W75" s="120" t="s">
        <v>30</v>
      </c>
      <c r="X75" s="120" t="s">
        <v>31</v>
      </c>
    </row>
    <row r="76" spans="1:24" ht="14.4" x14ac:dyDescent="0.25">
      <c r="A76" s="49" t="s">
        <v>187</v>
      </c>
      <c r="B76" s="7" t="s">
        <v>246</v>
      </c>
      <c r="C76" s="110">
        <v>84</v>
      </c>
      <c r="D76" s="6" t="s">
        <v>47</v>
      </c>
      <c r="E76" s="6" t="s">
        <v>126</v>
      </c>
      <c r="F76" s="6" t="s">
        <v>30</v>
      </c>
      <c r="G76" s="6" t="s">
        <v>31</v>
      </c>
      <c r="H76" s="50">
        <f>IF(ISERROR(VLOOKUP(($C76),'Rates - Co. Sort'!$C$3:$I$31,1,FALSE)),'Rates - Co. Sort'!D$3,VLOOKUP(($C76),'Rates - Co. Sort'!$C$3:$I$31,2,FALSE))</f>
        <v>200.62</v>
      </c>
      <c r="I76" s="50">
        <f>IF(ISERROR(VLOOKUP(($C76),'Rates - Co. Sort'!$C$3:$I$31,1,FALSE)),'Rates - Co. Sort'!E$3,VLOOKUP(($C76),'Rates - Co. Sort'!$C$3:$I$31,3,FALSE))</f>
        <v>158.13</v>
      </c>
      <c r="J76" s="50">
        <f>IF(ISERROR(VLOOKUP(($C76),'Rates - Co. Sort'!$C$3:$I$31,1,FALSE)),'Rates - Co. Sort'!F$3,VLOOKUP(($C76),'Rates - Co. Sort'!$C$3:$I$31,4,FALSE))</f>
        <v>1423.03</v>
      </c>
      <c r="K76" s="50">
        <f>IF(ISERROR(VLOOKUP(($C76),'Rates - Co. Sort'!$C$3:$I$31,1,FALSE)),'Rates - Co. Sort'!G$3,VLOOKUP(($C76),'Rates - Co. Sort'!$C$3:$I$31,5,FALSE))</f>
        <v>492.13</v>
      </c>
      <c r="L76" s="50">
        <f>IF(ISERROR(VLOOKUP(($C76),'Rates - Co. Sort'!$C$3:$I$31,1,FALSE)),'Rates - Co. Sort'!H$3,VLOOKUP(($C76),'Rates - Co. Sort'!$C$3:$I$31,6,FALSE))</f>
        <v>1047.48</v>
      </c>
      <c r="M76" s="50">
        <f>IF(ISERROR(VLOOKUP(($C76),'Rates - Co. Sort'!$C$3:$I$31,1,FALSE)),'Rates - Co. Sort'!I$3,VLOOKUP(($C76),'Rates - Co. Sort'!$C$3:$I$31,7,FALSE))</f>
        <v>59.289999999999992</v>
      </c>
      <c r="N76" s="7" t="b">
        <f t="shared" si="3"/>
        <v>1</v>
      </c>
      <c r="O76" s="7" t="b">
        <f t="shared" si="4"/>
        <v>1</v>
      </c>
      <c r="P76" s="120" t="s">
        <v>187</v>
      </c>
      <c r="Q76" s="120" t="s">
        <v>246</v>
      </c>
      <c r="R76" s="120" t="s">
        <v>520</v>
      </c>
      <c r="S76" s="120" t="s">
        <v>521</v>
      </c>
      <c r="T76" s="120" t="s">
        <v>294</v>
      </c>
      <c r="U76" s="120" t="s">
        <v>47</v>
      </c>
      <c r="V76" s="120" t="s">
        <v>126</v>
      </c>
      <c r="W76" s="120" t="s">
        <v>30</v>
      </c>
      <c r="X76" s="120" t="s">
        <v>31</v>
      </c>
    </row>
    <row r="77" spans="1:24" ht="14.4" x14ac:dyDescent="0.25">
      <c r="A77" s="49" t="s">
        <v>189</v>
      </c>
      <c r="B77" s="7" t="s">
        <v>380</v>
      </c>
      <c r="C77" s="110">
        <v>82</v>
      </c>
      <c r="D77" s="6" t="s">
        <v>49</v>
      </c>
      <c r="E77" s="6" t="s">
        <v>127</v>
      </c>
      <c r="F77" s="6" t="s">
        <v>30</v>
      </c>
      <c r="G77" s="6" t="s">
        <v>31</v>
      </c>
      <c r="H77" s="50">
        <f>IF(ISERROR(VLOOKUP(($C77),'Rates - Co. Sort'!$C$3:$I$31,1,FALSE)),'Rates - Co. Sort'!D$3,VLOOKUP(($C77),'Rates - Co. Sort'!$C$3:$I$31,2,FALSE))</f>
        <v>200.62</v>
      </c>
      <c r="I77" s="50">
        <f>IF(ISERROR(VLOOKUP(($C77),'Rates - Co. Sort'!$C$3:$I$31,1,FALSE)),'Rates - Co. Sort'!E$3,VLOOKUP(($C77),'Rates - Co. Sort'!$C$3:$I$31,3,FALSE))</f>
        <v>158.13</v>
      </c>
      <c r="J77" s="50">
        <f>IF(ISERROR(VLOOKUP(($C77),'Rates - Co. Sort'!$C$3:$I$31,1,FALSE)),'Rates - Co. Sort'!F$3,VLOOKUP(($C77),'Rates - Co. Sort'!$C$3:$I$31,4,FALSE))</f>
        <v>1423.03</v>
      </c>
      <c r="K77" s="50">
        <f>IF(ISERROR(VLOOKUP(($C77),'Rates - Co. Sort'!$C$3:$I$31,1,FALSE)),'Rates - Co. Sort'!G$3,VLOOKUP(($C77),'Rates - Co. Sort'!$C$3:$I$31,5,FALSE))</f>
        <v>492.13</v>
      </c>
      <c r="L77" s="50">
        <f>IF(ISERROR(VLOOKUP(($C77),'Rates - Co. Sort'!$C$3:$I$31,1,FALSE)),'Rates - Co. Sort'!H$3,VLOOKUP(($C77),'Rates - Co. Sort'!$C$3:$I$31,6,FALSE))</f>
        <v>1047.48</v>
      </c>
      <c r="M77" s="50">
        <f>IF(ISERROR(VLOOKUP(($C77),'Rates - Co. Sort'!$C$3:$I$31,1,FALSE)),'Rates - Co. Sort'!I$3,VLOOKUP(($C77),'Rates - Co. Sort'!$C$3:$I$31,7,FALSE))</f>
        <v>59.289999999999992</v>
      </c>
      <c r="N77" s="7" t="b">
        <f t="shared" si="3"/>
        <v>1</v>
      </c>
      <c r="O77" s="7" t="b">
        <f t="shared" si="4"/>
        <v>1</v>
      </c>
      <c r="P77" s="120" t="s">
        <v>189</v>
      </c>
      <c r="Q77" s="120" t="s">
        <v>605</v>
      </c>
      <c r="R77" s="120" t="s">
        <v>522</v>
      </c>
      <c r="S77" s="120" t="s">
        <v>523</v>
      </c>
      <c r="T77" s="120" t="s">
        <v>306</v>
      </c>
      <c r="U77" s="120" t="s">
        <v>49</v>
      </c>
      <c r="V77" s="120" t="s">
        <v>127</v>
      </c>
      <c r="W77" s="120" t="s">
        <v>30</v>
      </c>
      <c r="X77" s="120" t="s">
        <v>31</v>
      </c>
    </row>
    <row r="78" spans="1:24" ht="14.4" x14ac:dyDescent="0.25">
      <c r="A78" s="49" t="s">
        <v>145</v>
      </c>
      <c r="B78" s="7" t="s">
        <v>146</v>
      </c>
      <c r="C78" s="110">
        <v>77</v>
      </c>
      <c r="D78" s="6" t="s">
        <v>33</v>
      </c>
      <c r="E78" s="6" t="s">
        <v>125</v>
      </c>
      <c r="F78" s="6" t="s">
        <v>30</v>
      </c>
      <c r="G78" s="6" t="s">
        <v>31</v>
      </c>
      <c r="H78" s="50">
        <f>IF(ISERROR(VLOOKUP(($C78),'Rates - Co. Sort'!$C$3:$I$31,1,FALSE)),'Rates - Co. Sort'!D$3,VLOOKUP(($C78),'Rates - Co. Sort'!$C$3:$I$31,2,FALSE))</f>
        <v>218.25</v>
      </c>
      <c r="I78" s="50">
        <f>IF(ISERROR(VLOOKUP(($C78),'Rates - Co. Sort'!$C$3:$I$31,1,FALSE)),'Rates - Co. Sort'!E$3,VLOOKUP(($C78),'Rates - Co. Sort'!$C$3:$I$31,3,FALSE))</f>
        <v>172.03</v>
      </c>
      <c r="J78" s="50">
        <f>IF(ISERROR(VLOOKUP(($C78),'Rates - Co. Sort'!$C$3:$I$31,1,FALSE)),'Rates - Co. Sort'!F$3,VLOOKUP(($C78),'Rates - Co. Sort'!$C$3:$I$31,4,FALSE))</f>
        <v>1568.63</v>
      </c>
      <c r="K78" s="50">
        <f>IF(ISERROR(VLOOKUP(($C78),'Rates - Co. Sort'!$C$3:$I$31,1,FALSE)),'Rates - Co. Sort'!G$3,VLOOKUP(($C78),'Rates - Co. Sort'!$C$3:$I$31,5,FALSE))</f>
        <v>531.65</v>
      </c>
      <c r="L78" s="50">
        <f>IF(ISERROR(VLOOKUP(($C78),'Rates - Co. Sort'!$C$3:$I$31,1,FALSE)),'Rates - Co. Sort'!H$3,VLOOKUP(($C78),'Rates - Co. Sort'!$C$3:$I$31,6,FALSE))</f>
        <v>1135.55</v>
      </c>
      <c r="M78" s="50">
        <f>IF(ISERROR(VLOOKUP(($C78),'Rates - Co. Sort'!$C$3:$I$31,1,FALSE)),'Rates - Co. Sort'!I$3,VLOOKUP(($C78),'Rates - Co. Sort'!$C$3:$I$31,7,FALSE))</f>
        <v>65.36</v>
      </c>
      <c r="N78" s="7" t="b">
        <f t="shared" si="3"/>
        <v>1</v>
      </c>
      <c r="O78" s="7" t="b">
        <f t="shared" si="4"/>
        <v>1</v>
      </c>
      <c r="P78" s="120" t="s">
        <v>145</v>
      </c>
      <c r="Q78" s="120" t="s">
        <v>146</v>
      </c>
      <c r="R78" s="120" t="s">
        <v>524</v>
      </c>
      <c r="S78" s="120" t="s">
        <v>525</v>
      </c>
      <c r="T78" s="120" t="s">
        <v>280</v>
      </c>
      <c r="U78" s="120" t="s">
        <v>33</v>
      </c>
      <c r="V78" s="120" t="s">
        <v>125</v>
      </c>
      <c r="W78" s="120" t="s">
        <v>30</v>
      </c>
      <c r="X78" s="120" t="s">
        <v>31</v>
      </c>
    </row>
    <row r="79" spans="1:24" ht="14.4" x14ac:dyDescent="0.25">
      <c r="A79" s="49" t="s">
        <v>190</v>
      </c>
      <c r="B79" s="7" t="s">
        <v>371</v>
      </c>
      <c r="C79" s="110">
        <v>14</v>
      </c>
      <c r="D79" s="6" t="s">
        <v>60</v>
      </c>
      <c r="E79" s="6" t="s">
        <v>60</v>
      </c>
      <c r="F79" s="6" t="s">
        <v>30</v>
      </c>
      <c r="G79" s="6" t="s">
        <v>31</v>
      </c>
      <c r="H79" s="50">
        <f>IF(ISERROR(VLOOKUP(($C79),'Rates - Co. Sort'!$C$3:$I$31,1,FALSE)),'Rates - Co. Sort'!D$3,VLOOKUP(($C79),'Rates - Co. Sort'!$C$3:$I$31,2,FALSE))</f>
        <v>200.62</v>
      </c>
      <c r="I79" s="50">
        <f>IF(ISERROR(VLOOKUP(($C79),'Rates - Co. Sort'!$C$3:$I$31,1,FALSE)),'Rates - Co. Sort'!E$3,VLOOKUP(($C79),'Rates - Co. Sort'!$C$3:$I$31,3,FALSE))</f>
        <v>158.13</v>
      </c>
      <c r="J79" s="50">
        <f>IF(ISERROR(VLOOKUP(($C79),'Rates - Co. Sort'!$C$3:$I$31,1,FALSE)),'Rates - Co. Sort'!F$3,VLOOKUP(($C79),'Rates - Co. Sort'!$C$3:$I$31,4,FALSE))</f>
        <v>1423.03</v>
      </c>
      <c r="K79" s="50">
        <f>IF(ISERROR(VLOOKUP(($C79),'Rates - Co. Sort'!$C$3:$I$31,1,FALSE)),'Rates - Co. Sort'!G$3,VLOOKUP(($C79),'Rates - Co. Sort'!$C$3:$I$31,5,FALSE))</f>
        <v>492.13</v>
      </c>
      <c r="L79" s="50">
        <f>IF(ISERROR(VLOOKUP(($C79),'Rates - Co. Sort'!$C$3:$I$31,1,FALSE)),'Rates - Co. Sort'!H$3,VLOOKUP(($C79),'Rates - Co. Sort'!$C$3:$I$31,6,FALSE))</f>
        <v>1047.48</v>
      </c>
      <c r="M79" s="50">
        <f>IF(ISERROR(VLOOKUP(($C79),'Rates - Co. Sort'!$C$3:$I$31,1,FALSE)),'Rates - Co. Sort'!I$3,VLOOKUP(($C79),'Rates - Co. Sort'!$C$3:$I$31,7,FALSE))</f>
        <v>59.289999999999992</v>
      </c>
      <c r="N79" s="7" t="b">
        <f t="shared" si="3"/>
        <v>1</v>
      </c>
      <c r="O79" s="7" t="b">
        <f t="shared" si="4"/>
        <v>1</v>
      </c>
      <c r="P79" s="120" t="s">
        <v>190</v>
      </c>
      <c r="Q79" s="120" t="s">
        <v>371</v>
      </c>
      <c r="R79" s="120" t="s">
        <v>526</v>
      </c>
      <c r="S79" s="120" t="s">
        <v>405</v>
      </c>
      <c r="T79" s="120" t="s">
        <v>303</v>
      </c>
      <c r="U79" s="120" t="s">
        <v>60</v>
      </c>
      <c r="V79" s="120" t="s">
        <v>60</v>
      </c>
      <c r="W79" s="120" t="s">
        <v>30</v>
      </c>
      <c r="X79" s="120" t="s">
        <v>31</v>
      </c>
    </row>
    <row r="80" spans="1:24" ht="14.4" x14ac:dyDescent="0.25">
      <c r="A80" s="49" t="s">
        <v>192</v>
      </c>
      <c r="B80" s="7" t="s">
        <v>247</v>
      </c>
      <c r="C80" s="110">
        <v>90</v>
      </c>
      <c r="D80" s="6" t="s">
        <v>43</v>
      </c>
      <c r="E80" s="6" t="s">
        <v>258</v>
      </c>
      <c r="F80" s="6" t="s">
        <v>30</v>
      </c>
      <c r="G80" s="6" t="s">
        <v>31</v>
      </c>
      <c r="H80" s="50">
        <f>IF(ISERROR(VLOOKUP(($C80),'Rates - Co. Sort'!$C$3:$I$31,1,FALSE)),'Rates - Co. Sort'!D$3,VLOOKUP(($C80),'Rates - Co. Sort'!$C$3:$I$31,2,FALSE))</f>
        <v>200.62</v>
      </c>
      <c r="I80" s="50">
        <f>IF(ISERROR(VLOOKUP(($C80),'Rates - Co. Sort'!$C$3:$I$31,1,FALSE)),'Rates - Co. Sort'!E$3,VLOOKUP(($C80),'Rates - Co. Sort'!$C$3:$I$31,3,FALSE))</f>
        <v>158.13</v>
      </c>
      <c r="J80" s="50">
        <f>IF(ISERROR(VLOOKUP(($C80),'Rates - Co. Sort'!$C$3:$I$31,1,FALSE)),'Rates - Co. Sort'!F$3,VLOOKUP(($C80),'Rates - Co. Sort'!$C$3:$I$31,4,FALSE))</f>
        <v>1423.03</v>
      </c>
      <c r="K80" s="50">
        <f>IF(ISERROR(VLOOKUP(($C80),'Rates - Co. Sort'!$C$3:$I$31,1,FALSE)),'Rates - Co. Sort'!G$3,VLOOKUP(($C80),'Rates - Co. Sort'!$C$3:$I$31,5,FALSE))</f>
        <v>492.13</v>
      </c>
      <c r="L80" s="50">
        <f>IF(ISERROR(VLOOKUP(($C80),'Rates - Co. Sort'!$C$3:$I$31,1,FALSE)),'Rates - Co. Sort'!H$3,VLOOKUP(($C80),'Rates - Co. Sort'!$C$3:$I$31,6,FALSE))</f>
        <v>1047.48</v>
      </c>
      <c r="M80" s="50">
        <f>IF(ISERROR(VLOOKUP(($C80),'Rates - Co. Sort'!$C$3:$I$31,1,FALSE)),'Rates - Co. Sort'!I$3,VLOOKUP(($C80),'Rates - Co. Sort'!$C$3:$I$31,7,FALSE))</f>
        <v>59.289999999999992</v>
      </c>
      <c r="N80" s="7" t="b">
        <f t="shared" si="3"/>
        <v>1</v>
      </c>
      <c r="O80" s="7" t="b">
        <f t="shared" si="4"/>
        <v>1</v>
      </c>
      <c r="P80" s="120" t="s">
        <v>192</v>
      </c>
      <c r="Q80" s="120" t="s">
        <v>247</v>
      </c>
      <c r="R80" s="120" t="s">
        <v>527</v>
      </c>
      <c r="S80" s="120" t="s">
        <v>528</v>
      </c>
      <c r="T80" s="120" t="s">
        <v>290</v>
      </c>
      <c r="U80" s="120" t="s">
        <v>43</v>
      </c>
      <c r="V80" s="120" t="s">
        <v>258</v>
      </c>
      <c r="W80" s="120" t="s">
        <v>30</v>
      </c>
      <c r="X80" s="120" t="s">
        <v>31</v>
      </c>
    </row>
    <row r="81" spans="1:24" ht="14.4" x14ac:dyDescent="0.25">
      <c r="A81" s="49" t="s">
        <v>205</v>
      </c>
      <c r="B81" s="7" t="s">
        <v>248</v>
      </c>
      <c r="C81" s="110">
        <v>97</v>
      </c>
      <c r="D81" s="6" t="s">
        <v>35</v>
      </c>
      <c r="E81" s="6" t="s">
        <v>204</v>
      </c>
      <c r="F81" s="6" t="s">
        <v>30</v>
      </c>
      <c r="G81" s="6" t="s">
        <v>31</v>
      </c>
      <c r="H81" s="50">
        <f>IF(ISERROR(VLOOKUP(($C81),'Rates - Co. Sort'!$C$3:$I$31,1,FALSE)),'Rates - Co. Sort'!D$3,VLOOKUP(($C81),'Rates - Co. Sort'!$C$3:$I$31,2,FALSE))</f>
        <v>210.64</v>
      </c>
      <c r="I81" s="50">
        <f>IF(ISERROR(VLOOKUP(($C81),'Rates - Co. Sort'!$C$3:$I$31,1,FALSE)),'Rates - Co. Sort'!E$3,VLOOKUP(($C81),'Rates - Co. Sort'!$C$3:$I$31,3,FALSE))</f>
        <v>166.03</v>
      </c>
      <c r="J81" s="50">
        <f>IF(ISERROR(VLOOKUP(($C81),'Rates - Co. Sort'!$C$3:$I$31,1,FALSE)),'Rates - Co. Sort'!F$3,VLOOKUP(($C81),'Rates - Co. Sort'!$C$3:$I$31,4,FALSE))</f>
        <v>1505.7800000000002</v>
      </c>
      <c r="K81" s="50">
        <f>IF(ISERROR(VLOOKUP(($C81),'Rates - Co. Sort'!$C$3:$I$31,1,FALSE)),'Rates - Co. Sort'!G$3,VLOOKUP(($C81),'Rates - Co. Sort'!$C$3:$I$31,5,FALSE))</f>
        <v>514.59</v>
      </c>
      <c r="L81" s="50">
        <f>IF(ISERROR(VLOOKUP(($C81),'Rates - Co. Sort'!$C$3:$I$31,1,FALSE)),'Rates - Co. Sort'!H$3,VLOOKUP(($C81),'Rates - Co. Sort'!$C$3:$I$31,6,FALSE))</f>
        <v>1097.54</v>
      </c>
      <c r="M81" s="50">
        <f>IF(ISERROR(VLOOKUP(($C81),'Rates - Co. Sort'!$C$3:$I$31,1,FALSE)),'Rates - Co. Sort'!I$3,VLOOKUP(($C81),'Rates - Co. Sort'!$C$3:$I$31,7,FALSE))</f>
        <v>62.739999999999995</v>
      </c>
      <c r="N81" s="7" t="b">
        <f t="shared" si="3"/>
        <v>1</v>
      </c>
      <c r="O81" s="7" t="b">
        <f t="shared" si="4"/>
        <v>1</v>
      </c>
      <c r="P81" s="120" t="s">
        <v>205</v>
      </c>
      <c r="Q81" s="120" t="s">
        <v>248</v>
      </c>
      <c r="R81" s="120" t="s">
        <v>529</v>
      </c>
      <c r="S81" s="120" t="s">
        <v>419</v>
      </c>
      <c r="T81" s="120" t="s">
        <v>203</v>
      </c>
      <c r="U81" s="120" t="s">
        <v>35</v>
      </c>
      <c r="V81" s="120" t="s">
        <v>204</v>
      </c>
      <c r="W81" s="120" t="s">
        <v>30</v>
      </c>
      <c r="X81" s="120" t="s">
        <v>31</v>
      </c>
    </row>
    <row r="82" spans="1:24" ht="14.4" x14ac:dyDescent="0.25">
      <c r="A82" s="49" t="s">
        <v>353</v>
      </c>
      <c r="B82" s="7" t="s">
        <v>381</v>
      </c>
      <c r="C82" s="110">
        <v>77</v>
      </c>
      <c r="D82" s="6" t="s">
        <v>33</v>
      </c>
      <c r="E82" s="6" t="s">
        <v>125</v>
      </c>
      <c r="F82" s="6" t="s">
        <v>30</v>
      </c>
      <c r="G82" s="6" t="s">
        <v>31</v>
      </c>
      <c r="H82" s="50">
        <f>IF(ISERROR(VLOOKUP(($C82),'Rates - Co. Sort'!$C$3:$I$31,1,FALSE)),'Rates - Co. Sort'!D$3,VLOOKUP(($C82),'Rates - Co. Sort'!$C$3:$I$31,2,FALSE))</f>
        <v>218.25</v>
      </c>
      <c r="I82" s="50">
        <f>IF(ISERROR(VLOOKUP(($C82),'Rates - Co. Sort'!$C$3:$I$31,1,FALSE)),'Rates - Co. Sort'!E$3,VLOOKUP(($C82),'Rates - Co. Sort'!$C$3:$I$31,3,FALSE))</f>
        <v>172.03</v>
      </c>
      <c r="J82" s="50">
        <f>IF(ISERROR(VLOOKUP(($C82),'Rates - Co. Sort'!$C$3:$I$31,1,FALSE)),'Rates - Co. Sort'!F$3,VLOOKUP(($C82),'Rates - Co. Sort'!$C$3:$I$31,4,FALSE))</f>
        <v>1568.63</v>
      </c>
      <c r="K82" s="50">
        <f>IF(ISERROR(VLOOKUP(($C82),'Rates - Co. Sort'!$C$3:$I$31,1,FALSE)),'Rates - Co. Sort'!G$3,VLOOKUP(($C82),'Rates - Co. Sort'!$C$3:$I$31,5,FALSE))</f>
        <v>531.65</v>
      </c>
      <c r="L82" s="50">
        <f>IF(ISERROR(VLOOKUP(($C82),'Rates - Co. Sort'!$C$3:$I$31,1,FALSE)),'Rates - Co. Sort'!H$3,VLOOKUP(($C82),'Rates - Co. Sort'!$C$3:$I$31,6,FALSE))</f>
        <v>1135.55</v>
      </c>
      <c r="M82" s="50">
        <f>IF(ISERROR(VLOOKUP(($C82),'Rates - Co. Sort'!$C$3:$I$31,1,FALSE)),'Rates - Co. Sort'!I$3,VLOOKUP(($C82),'Rates - Co. Sort'!$C$3:$I$31,7,FALSE))</f>
        <v>65.36</v>
      </c>
      <c r="N82" s="7" t="b">
        <f t="shared" si="3"/>
        <v>1</v>
      </c>
      <c r="O82" s="7" t="b">
        <f t="shared" si="4"/>
        <v>1</v>
      </c>
      <c r="P82" s="120" t="s">
        <v>353</v>
      </c>
      <c r="Q82" s="120" t="s">
        <v>381</v>
      </c>
      <c r="R82" s="120" t="s">
        <v>530</v>
      </c>
      <c r="S82" s="120" t="s">
        <v>531</v>
      </c>
      <c r="T82" s="120" t="s">
        <v>280</v>
      </c>
      <c r="U82" s="120" t="s">
        <v>33</v>
      </c>
      <c r="V82" s="120" t="s">
        <v>125</v>
      </c>
      <c r="W82" s="120" t="s">
        <v>30</v>
      </c>
      <c r="X82" s="120" t="s">
        <v>31</v>
      </c>
    </row>
    <row r="83" spans="1:24" ht="14.4" x14ac:dyDescent="0.25">
      <c r="A83" s="49" t="s">
        <v>532</v>
      </c>
      <c r="B83" s="7" t="s">
        <v>440</v>
      </c>
      <c r="C83" s="110">
        <v>44</v>
      </c>
      <c r="D83" s="6" t="s">
        <v>72</v>
      </c>
      <c r="E83" s="6" t="s">
        <v>534</v>
      </c>
      <c r="F83" s="6" t="s">
        <v>30</v>
      </c>
      <c r="G83" s="6" t="s">
        <v>31</v>
      </c>
      <c r="H83" s="50">
        <f>IF(ISERROR(VLOOKUP(($C83),'Rates - Co. Sort'!$C$3:$I$31,1,FALSE)),'Rates - Co. Sort'!D$3,VLOOKUP(($C83),'Rates - Co. Sort'!$C$3:$I$31,2,FALSE))</f>
        <v>200.62</v>
      </c>
      <c r="I83" s="50">
        <f>IF(ISERROR(VLOOKUP(($C83),'Rates - Co. Sort'!$C$3:$I$31,1,FALSE)),'Rates - Co. Sort'!E$3,VLOOKUP(($C83),'Rates - Co. Sort'!$C$3:$I$31,3,FALSE))</f>
        <v>158.13</v>
      </c>
      <c r="J83" s="50">
        <f>IF(ISERROR(VLOOKUP(($C83),'Rates - Co. Sort'!$C$3:$I$31,1,FALSE)),'Rates - Co. Sort'!F$3,VLOOKUP(($C83),'Rates - Co. Sort'!$C$3:$I$31,4,FALSE))</f>
        <v>1423.03</v>
      </c>
      <c r="K83" s="50">
        <f>IF(ISERROR(VLOOKUP(($C83),'Rates - Co. Sort'!$C$3:$I$31,1,FALSE)),'Rates - Co. Sort'!G$3,VLOOKUP(($C83),'Rates - Co. Sort'!$C$3:$I$31,5,FALSE))</f>
        <v>492.13</v>
      </c>
      <c r="L83" s="50">
        <f>IF(ISERROR(VLOOKUP(($C83),'Rates - Co. Sort'!$C$3:$I$31,1,FALSE)),'Rates - Co. Sort'!H$3,VLOOKUP(($C83),'Rates - Co. Sort'!$C$3:$I$31,6,FALSE))</f>
        <v>1047.48</v>
      </c>
      <c r="M83" s="50">
        <f>IF(ISERROR(VLOOKUP(($C83),'Rates - Co. Sort'!$C$3:$I$31,1,FALSE)),'Rates - Co. Sort'!I$3,VLOOKUP(($C83),'Rates - Co. Sort'!$C$3:$I$31,7,FALSE))</f>
        <v>59.289999999999992</v>
      </c>
      <c r="N83" s="7" t="b">
        <f t="shared" si="3"/>
        <v>1</v>
      </c>
      <c r="O83" s="7" t="b">
        <f t="shared" si="4"/>
        <v>1</v>
      </c>
      <c r="P83" s="120" t="s">
        <v>532</v>
      </c>
      <c r="Q83" s="120" t="s">
        <v>440</v>
      </c>
      <c r="R83" s="120" t="s">
        <v>533</v>
      </c>
      <c r="S83" s="120" t="s">
        <v>442</v>
      </c>
      <c r="T83" s="120" t="s">
        <v>315</v>
      </c>
      <c r="U83" s="120" t="s">
        <v>72</v>
      </c>
      <c r="V83" s="120" t="s">
        <v>534</v>
      </c>
      <c r="W83" s="120" t="s">
        <v>30</v>
      </c>
      <c r="X83" s="120" t="s">
        <v>31</v>
      </c>
    </row>
    <row r="84" spans="1:24" ht="14.4" x14ac:dyDescent="0.25">
      <c r="A84" s="49" t="s">
        <v>322</v>
      </c>
      <c r="B84" s="7" t="s">
        <v>121</v>
      </c>
      <c r="C84" s="110">
        <v>48</v>
      </c>
      <c r="D84" s="6" t="s">
        <v>52</v>
      </c>
      <c r="E84" s="6" t="s">
        <v>129</v>
      </c>
      <c r="F84" s="6" t="s">
        <v>30</v>
      </c>
      <c r="G84" s="6" t="s">
        <v>31</v>
      </c>
      <c r="H84" s="50">
        <f>IF(ISERROR(VLOOKUP(($C84),'Rates - Co. Sort'!$C$3:$I$31,1,FALSE)),'Rates - Co. Sort'!D$3,VLOOKUP(($C84),'Rates - Co. Sort'!$C$3:$I$31,2,FALSE))</f>
        <v>200.62</v>
      </c>
      <c r="I84" s="50">
        <f>IF(ISERROR(VLOOKUP(($C84),'Rates - Co. Sort'!$C$3:$I$31,1,FALSE)),'Rates - Co. Sort'!E$3,VLOOKUP(($C84),'Rates - Co. Sort'!$C$3:$I$31,3,FALSE))</f>
        <v>158.13</v>
      </c>
      <c r="J84" s="50">
        <f>IF(ISERROR(VLOOKUP(($C84),'Rates - Co. Sort'!$C$3:$I$31,1,FALSE)),'Rates - Co. Sort'!F$3,VLOOKUP(($C84),'Rates - Co. Sort'!$C$3:$I$31,4,FALSE))</f>
        <v>1423.03</v>
      </c>
      <c r="K84" s="50">
        <f>IF(ISERROR(VLOOKUP(($C84),'Rates - Co. Sort'!$C$3:$I$31,1,FALSE)),'Rates - Co. Sort'!G$3,VLOOKUP(($C84),'Rates - Co. Sort'!$C$3:$I$31,5,FALSE))</f>
        <v>492.13</v>
      </c>
      <c r="L84" s="50">
        <f>IF(ISERROR(VLOOKUP(($C84),'Rates - Co. Sort'!$C$3:$I$31,1,FALSE)),'Rates - Co. Sort'!H$3,VLOOKUP(($C84),'Rates - Co. Sort'!$C$3:$I$31,6,FALSE))</f>
        <v>1047.48</v>
      </c>
      <c r="M84" s="50">
        <f>IF(ISERROR(VLOOKUP(($C84),'Rates - Co. Sort'!$C$3:$I$31,1,FALSE)),'Rates - Co. Sort'!I$3,VLOOKUP(($C84),'Rates - Co. Sort'!$C$3:$I$31,7,FALSE))</f>
        <v>59.289999999999992</v>
      </c>
      <c r="N84" s="7" t="b">
        <f t="shared" si="3"/>
        <v>1</v>
      </c>
      <c r="O84" s="7" t="b">
        <f t="shared" si="4"/>
        <v>1</v>
      </c>
      <c r="P84" s="120" t="s">
        <v>322</v>
      </c>
      <c r="Q84" s="120" t="s">
        <v>121</v>
      </c>
      <c r="R84" s="120" t="s">
        <v>535</v>
      </c>
      <c r="S84" s="120" t="s">
        <v>536</v>
      </c>
      <c r="T84" s="120" t="s">
        <v>316</v>
      </c>
      <c r="U84" s="120" t="s">
        <v>52</v>
      </c>
      <c r="V84" s="120" t="s">
        <v>129</v>
      </c>
      <c r="W84" s="120" t="s">
        <v>30</v>
      </c>
      <c r="X84" s="120" t="s">
        <v>31</v>
      </c>
    </row>
    <row r="85" spans="1:24" ht="14.4" x14ac:dyDescent="0.25">
      <c r="A85" s="49" t="s">
        <v>370</v>
      </c>
      <c r="B85" s="7" t="s">
        <v>382</v>
      </c>
      <c r="C85" s="110">
        <v>99</v>
      </c>
      <c r="D85" s="6" t="s">
        <v>65</v>
      </c>
      <c r="E85" s="6" t="s">
        <v>119</v>
      </c>
      <c r="F85" s="6" t="s">
        <v>30</v>
      </c>
      <c r="G85" s="6" t="s">
        <v>31</v>
      </c>
      <c r="H85" s="50">
        <f>IF(ISERROR(VLOOKUP(($C85),'Rates - Co. Sort'!$C$3:$I$31,1,FALSE)),'Rates - Co. Sort'!D$3,VLOOKUP(($C85),'Rates - Co. Sort'!$C$3:$I$31,2,FALSE))</f>
        <v>200.62</v>
      </c>
      <c r="I85" s="50">
        <f>IF(ISERROR(VLOOKUP(($C85),'Rates - Co. Sort'!$C$3:$I$31,1,FALSE)),'Rates - Co. Sort'!E$3,VLOOKUP(($C85),'Rates - Co. Sort'!$C$3:$I$31,3,FALSE))</f>
        <v>158.13</v>
      </c>
      <c r="J85" s="50">
        <f>IF(ISERROR(VLOOKUP(($C85),'Rates - Co. Sort'!$C$3:$I$31,1,FALSE)),'Rates - Co. Sort'!F$3,VLOOKUP(($C85),'Rates - Co. Sort'!$C$3:$I$31,4,FALSE))</f>
        <v>1423.03</v>
      </c>
      <c r="K85" s="50">
        <f>IF(ISERROR(VLOOKUP(($C85),'Rates - Co. Sort'!$C$3:$I$31,1,FALSE)),'Rates - Co. Sort'!G$3,VLOOKUP(($C85),'Rates - Co. Sort'!$C$3:$I$31,5,FALSE))</f>
        <v>492.13</v>
      </c>
      <c r="L85" s="50">
        <f>IF(ISERROR(VLOOKUP(($C85),'Rates - Co. Sort'!$C$3:$I$31,1,FALSE)),'Rates - Co. Sort'!H$3,VLOOKUP(($C85),'Rates - Co. Sort'!$C$3:$I$31,6,FALSE))</f>
        <v>1047.48</v>
      </c>
      <c r="M85" s="50">
        <f>IF(ISERROR(VLOOKUP(($C85),'Rates - Co. Sort'!$C$3:$I$31,1,FALSE)),'Rates - Co. Sort'!I$3,VLOOKUP(($C85),'Rates - Co. Sort'!$C$3:$I$31,7,FALSE))</f>
        <v>59.289999999999992</v>
      </c>
      <c r="N85" s="7" t="b">
        <f t="shared" si="3"/>
        <v>1</v>
      </c>
      <c r="O85" s="7" t="b">
        <f t="shared" si="4"/>
        <v>1</v>
      </c>
      <c r="P85" s="120" t="s">
        <v>370</v>
      </c>
      <c r="Q85" s="120" t="s">
        <v>382</v>
      </c>
      <c r="R85" s="120" t="s">
        <v>537</v>
      </c>
      <c r="S85" s="120" t="s">
        <v>538</v>
      </c>
      <c r="T85" s="120" t="s">
        <v>383</v>
      </c>
      <c r="U85" s="120" t="s">
        <v>65</v>
      </c>
      <c r="V85" s="120" t="s">
        <v>119</v>
      </c>
      <c r="W85" s="120" t="s">
        <v>30</v>
      </c>
      <c r="X85" s="120" t="s">
        <v>31</v>
      </c>
    </row>
    <row r="86" spans="1:24" ht="14.4" x14ac:dyDescent="0.25">
      <c r="A86" s="49" t="s">
        <v>585</v>
      </c>
      <c r="B86" s="7" t="s">
        <v>590</v>
      </c>
      <c r="C86" s="110" t="s">
        <v>28</v>
      </c>
      <c r="D86" s="6" t="s">
        <v>593</v>
      </c>
      <c r="E86" s="6" t="s">
        <v>592</v>
      </c>
      <c r="F86" s="6" t="s">
        <v>28</v>
      </c>
      <c r="G86" s="6" t="s">
        <v>31</v>
      </c>
      <c r="H86" s="50">
        <f>IF(ISERROR(VLOOKUP(($C86),'Rates - Co. Sort'!$C$3:$I$31,1,FALSE)),'Rates - Co. Sort'!D$3,VLOOKUP(($C86),'Rates - Co. Sort'!$C$3:$I$31,2,FALSE))</f>
        <v>213.8</v>
      </c>
      <c r="I86" s="50">
        <f>IF(ISERROR(VLOOKUP(($C86),'Rates - Co. Sort'!$C$3:$I$31,1,FALSE)),'Rates - Co. Sort'!E$3,VLOOKUP(($C86),'Rates - Co. Sort'!$C$3:$I$31,3,FALSE))</f>
        <v>168.51999999999998</v>
      </c>
      <c r="J86" s="50">
        <f>IF(ISERROR(VLOOKUP(($C86),'Rates - Co. Sort'!$C$3:$I$31,1,FALSE)),'Rates - Co. Sort'!F$3,VLOOKUP(($C86),'Rates - Co. Sort'!$C$3:$I$31,4,FALSE))</f>
        <v>1531.85</v>
      </c>
      <c r="K86" s="50">
        <f>IF(ISERROR(VLOOKUP(($C86),'Rates - Co. Sort'!$C$3:$I$31,1,FALSE)),'Rates - Co. Sort'!G$3,VLOOKUP(($C86),'Rates - Co. Sort'!$C$3:$I$31,5,FALSE))</f>
        <v>521.66999999999996</v>
      </c>
      <c r="L86" s="50">
        <f>IF(ISERROR(VLOOKUP(($C86),'Rates - Co. Sort'!$C$3:$I$31,1,FALSE)),'Rates - Co. Sort'!H$3,VLOOKUP(($C86),'Rates - Co. Sort'!$C$3:$I$31,6,FALSE))</f>
        <v>1113.31</v>
      </c>
      <c r="M86" s="50">
        <f>IF(ISERROR(VLOOKUP(($C86),'Rates - Co. Sort'!$C$3:$I$31,1,FALSE)),'Rates - Co. Sort'!I$3,VLOOKUP(($C86),'Rates - Co. Sort'!$C$3:$I$31,7,FALSE))</f>
        <v>63.83</v>
      </c>
      <c r="N86" s="7" t="b">
        <f t="shared" si="3"/>
        <v>1</v>
      </c>
      <c r="O86" s="7" t="e">
        <f t="shared" si="4"/>
        <v>#VALUE!</v>
      </c>
      <c r="P86" s="120" t="s">
        <v>585</v>
      </c>
      <c r="Q86" s="120" t="s">
        <v>327</v>
      </c>
      <c r="R86" s="120" t="s">
        <v>586</v>
      </c>
      <c r="S86" s="120" t="s">
        <v>446</v>
      </c>
      <c r="T86" s="120" t="s">
        <v>28</v>
      </c>
      <c r="U86" s="120" t="s">
        <v>391</v>
      </c>
      <c r="V86" s="120" t="s">
        <v>592</v>
      </c>
      <c r="W86" s="120" t="s">
        <v>28</v>
      </c>
      <c r="X86" s="120" t="s">
        <v>31</v>
      </c>
    </row>
    <row r="87" spans="1:24" ht="14.4" x14ac:dyDescent="0.25">
      <c r="A87" s="49" t="s">
        <v>188</v>
      </c>
      <c r="B87" s="7" t="s">
        <v>384</v>
      </c>
      <c r="C87" s="110" t="s">
        <v>74</v>
      </c>
      <c r="D87" s="6" t="s">
        <v>66</v>
      </c>
      <c r="E87" s="6" t="s">
        <v>385</v>
      </c>
      <c r="F87" s="6" t="s">
        <v>74</v>
      </c>
      <c r="G87" s="6" t="s">
        <v>31</v>
      </c>
      <c r="H87" s="50">
        <f>IF(ISERROR(VLOOKUP(($C87),'Rates - Co. Sort'!$C$3:$I$31,1,FALSE)),'Rates - Co. Sort'!D$3,VLOOKUP(($C87),'Rates - Co. Sort'!$C$3:$I$31,2,FALSE))</f>
        <v>208.45</v>
      </c>
      <c r="I87" s="50">
        <f>IF(ISERROR(VLOOKUP(($C87),'Rates - Co. Sort'!$C$3:$I$31,1,FALSE)),'Rates - Co. Sort'!E$3,VLOOKUP(($C87),'Rates - Co. Sort'!$C$3:$I$31,3,FALSE))</f>
        <v>164.3</v>
      </c>
      <c r="J87" s="50">
        <f>IF(ISERROR(VLOOKUP(($C87),'Rates - Co. Sort'!$C$3:$I$31,1,FALSE)),'Rates - Co. Sort'!F$3,VLOOKUP(($C87),'Rates - Co. Sort'!$C$3:$I$31,4,FALSE))</f>
        <v>1487.6399999999999</v>
      </c>
      <c r="K87" s="50">
        <f>IF(ISERROR(VLOOKUP(($C87),'Rates - Co. Sort'!$C$3:$I$31,1,FALSE)),'Rates - Co. Sort'!G$3,VLOOKUP(($C87),'Rates - Co. Sort'!$C$3:$I$31,5,FALSE))</f>
        <v>509.66999999999996</v>
      </c>
      <c r="L87" s="50">
        <f>IF(ISERROR(VLOOKUP(($C87),'Rates - Co. Sort'!$C$3:$I$31,1,FALSE)),'Rates - Co. Sort'!H$3,VLOOKUP(($C87),'Rates - Co. Sort'!$C$3:$I$31,6,FALSE))</f>
        <v>1086.56</v>
      </c>
      <c r="M87" s="50">
        <f>IF(ISERROR(VLOOKUP(($C87),'Rates - Co. Sort'!$C$3:$I$31,1,FALSE)),'Rates - Co. Sort'!I$3,VLOOKUP(($C87),'Rates - Co. Sort'!$C$3:$I$31,7,FALSE))</f>
        <v>61.989999999999995</v>
      </c>
      <c r="N87" s="7" t="b">
        <f t="shared" si="3"/>
        <v>1</v>
      </c>
      <c r="O87" s="7" t="e">
        <f t="shared" si="4"/>
        <v>#VALUE!</v>
      </c>
      <c r="P87" s="120" t="s">
        <v>188</v>
      </c>
      <c r="Q87" s="120" t="s">
        <v>384</v>
      </c>
      <c r="R87" s="120" t="s">
        <v>539</v>
      </c>
      <c r="S87" s="120" t="s">
        <v>540</v>
      </c>
      <c r="T87" s="120" t="s">
        <v>74</v>
      </c>
      <c r="U87" s="120" t="s">
        <v>391</v>
      </c>
      <c r="V87" s="120" t="s">
        <v>385</v>
      </c>
      <c r="W87" s="120" t="s">
        <v>74</v>
      </c>
      <c r="X87" s="120" t="s">
        <v>31</v>
      </c>
    </row>
    <row r="88" spans="1:24" ht="14.4" x14ac:dyDescent="0.25">
      <c r="A88" s="49" t="s">
        <v>548</v>
      </c>
      <c r="B88" s="7" t="s">
        <v>551</v>
      </c>
      <c r="C88" s="110">
        <v>56</v>
      </c>
      <c r="D88" s="6" t="s">
        <v>46</v>
      </c>
      <c r="E88" s="6" t="s">
        <v>401</v>
      </c>
      <c r="F88" s="6" t="s">
        <v>30</v>
      </c>
      <c r="G88" s="6" t="s">
        <v>31</v>
      </c>
      <c r="H88" s="50">
        <f>IF(ISERROR(VLOOKUP(($C88),'Rates - Co. Sort'!$C$3:$I$31,1,FALSE)),'Rates - Co. Sort'!D$3,VLOOKUP(($C88),'Rates - Co. Sort'!$C$3:$I$31,2,FALSE))</f>
        <v>200.62</v>
      </c>
      <c r="I88" s="50">
        <f>IF(ISERROR(VLOOKUP(($C88),'Rates - Co. Sort'!$C$3:$I$31,1,FALSE)),'Rates - Co. Sort'!E$3,VLOOKUP(($C88),'Rates - Co. Sort'!$C$3:$I$31,3,FALSE))</f>
        <v>158.13</v>
      </c>
      <c r="J88" s="50">
        <f>IF(ISERROR(VLOOKUP(($C88),'Rates - Co. Sort'!$C$3:$I$31,1,FALSE)),'Rates - Co. Sort'!F$3,VLOOKUP(($C88),'Rates - Co. Sort'!$C$3:$I$31,4,FALSE))</f>
        <v>1423.03</v>
      </c>
      <c r="K88" s="50">
        <f>IF(ISERROR(VLOOKUP(($C88),'Rates - Co. Sort'!$C$3:$I$31,1,FALSE)),'Rates - Co. Sort'!G$3,VLOOKUP(($C88),'Rates - Co. Sort'!$C$3:$I$31,5,FALSE))</f>
        <v>492.13</v>
      </c>
      <c r="L88" s="50">
        <f>IF(ISERROR(VLOOKUP(($C88),'Rates - Co. Sort'!$C$3:$I$31,1,FALSE)),'Rates - Co. Sort'!H$3,VLOOKUP(($C88),'Rates - Co. Sort'!$C$3:$I$31,6,FALSE))</f>
        <v>1047.48</v>
      </c>
      <c r="M88" s="50">
        <f>IF(ISERROR(VLOOKUP(($C88),'Rates - Co. Sort'!$C$3:$I$31,1,FALSE)),'Rates - Co. Sort'!I$3,VLOOKUP(($C88),'Rates - Co. Sort'!$C$3:$I$31,7,FALSE))</f>
        <v>59.289999999999992</v>
      </c>
      <c r="N88" s="7" t="b">
        <f t="shared" si="3"/>
        <v>1</v>
      </c>
      <c r="O88" s="7" t="b">
        <f t="shared" si="4"/>
        <v>1</v>
      </c>
      <c r="P88" s="120" t="s">
        <v>548</v>
      </c>
      <c r="Q88" s="120" t="s">
        <v>632</v>
      </c>
      <c r="R88" s="120" t="s">
        <v>510</v>
      </c>
      <c r="S88" s="120" t="s">
        <v>511</v>
      </c>
      <c r="T88" s="120" t="s">
        <v>293</v>
      </c>
      <c r="U88" s="120" t="s">
        <v>46</v>
      </c>
      <c r="V88" s="120" t="s">
        <v>401</v>
      </c>
      <c r="W88" s="120" t="s">
        <v>30</v>
      </c>
      <c r="X88" s="120" t="s">
        <v>31</v>
      </c>
    </row>
    <row r="89" spans="1:24" ht="14.4" x14ac:dyDescent="0.25">
      <c r="A89" s="49" t="s">
        <v>560</v>
      </c>
      <c r="B89" s="7" t="s">
        <v>561</v>
      </c>
      <c r="C89" s="110">
        <v>57</v>
      </c>
      <c r="D89" s="6" t="s">
        <v>42</v>
      </c>
      <c r="E89" s="6" t="s">
        <v>249</v>
      </c>
      <c r="F89" s="6" t="s">
        <v>30</v>
      </c>
      <c r="G89" s="6" t="s">
        <v>31</v>
      </c>
      <c r="H89" s="50">
        <f>IF(ISERROR(VLOOKUP(($C89),'Rates - Co. Sort'!$C$3:$I$31,1,FALSE)),'Rates - Co. Sort'!D$3,VLOOKUP(($C89),'Rates - Co. Sort'!$C$3:$I$31,2,FALSE))</f>
        <v>211.21999999999997</v>
      </c>
      <c r="I89" s="50">
        <f>IF(ISERROR(VLOOKUP(($C89),'Rates - Co. Sort'!$C$3:$I$31,1,FALSE)),'Rates - Co. Sort'!E$3,VLOOKUP(($C89),'Rates - Co. Sort'!$C$3:$I$31,3,FALSE))</f>
        <v>166.49</v>
      </c>
      <c r="J89" s="50">
        <f>IF(ISERROR(VLOOKUP(($C89),'Rates - Co. Sort'!$C$3:$I$31,1,FALSE)),'Rates - Co. Sort'!F$3,VLOOKUP(($C89),'Rates - Co. Sort'!$C$3:$I$31,4,FALSE))</f>
        <v>1510.5700000000002</v>
      </c>
      <c r="K89" s="50">
        <f>IF(ISERROR(VLOOKUP(($C89),'Rates - Co. Sort'!$C$3:$I$31,1,FALSE)),'Rates - Co. Sort'!G$3,VLOOKUP(($C89),'Rates - Co. Sort'!$C$3:$I$31,5,FALSE))</f>
        <v>515.89</v>
      </c>
      <c r="L89" s="50">
        <f>IF(ISERROR(VLOOKUP(($C89),'Rates - Co. Sort'!$C$3:$I$31,1,FALSE)),'Rates - Co. Sort'!H$3,VLOOKUP(($C89),'Rates - Co. Sort'!$C$3:$I$31,6,FALSE))</f>
        <v>1100.43</v>
      </c>
      <c r="M89" s="50">
        <f>IF(ISERROR(VLOOKUP(($C89),'Rates - Co. Sort'!$C$3:$I$31,1,FALSE)),'Rates - Co. Sort'!I$3,VLOOKUP(($C89),'Rates - Co. Sort'!$C$3:$I$31,7,FALSE))</f>
        <v>62.94</v>
      </c>
      <c r="N89" s="7" t="b">
        <f t="shared" si="3"/>
        <v>1</v>
      </c>
      <c r="O89" s="7" t="b">
        <f t="shared" si="4"/>
        <v>1</v>
      </c>
      <c r="P89" s="120" t="s">
        <v>560</v>
      </c>
      <c r="Q89" s="120" t="s">
        <v>561</v>
      </c>
      <c r="R89" s="120" t="s">
        <v>512</v>
      </c>
      <c r="S89" s="120" t="s">
        <v>513</v>
      </c>
      <c r="T89" s="120" t="s">
        <v>279</v>
      </c>
      <c r="U89" s="120" t="s">
        <v>42</v>
      </c>
      <c r="V89" s="120" t="s">
        <v>249</v>
      </c>
      <c r="W89" s="120" t="s">
        <v>30</v>
      </c>
      <c r="X89" s="120" t="s">
        <v>31</v>
      </c>
    </row>
    <row r="90" spans="1:24" ht="14.4" x14ac:dyDescent="0.25">
      <c r="A90" s="49" t="s">
        <v>606</v>
      </c>
      <c r="B90" s="7" t="s">
        <v>607</v>
      </c>
      <c r="C90" s="110">
        <v>29</v>
      </c>
      <c r="D90" s="6" t="s">
        <v>70</v>
      </c>
      <c r="E90" s="6" t="s">
        <v>609</v>
      </c>
      <c r="F90" s="6" t="s">
        <v>30</v>
      </c>
      <c r="G90" s="6" t="s">
        <v>31</v>
      </c>
      <c r="H90" s="50">
        <f>IF(ISERROR(VLOOKUP(($C90),'Rates - Co. Sort'!$C$3:$I$31,1,FALSE)),'Rates - Co. Sort'!D$3,VLOOKUP(($C90),'Rates - Co. Sort'!$C$3:$I$31,2,FALSE))</f>
        <v>200.62</v>
      </c>
      <c r="I90" s="50">
        <f>IF(ISERROR(VLOOKUP(($C90),'Rates - Co. Sort'!$C$3:$I$31,1,FALSE)),'Rates - Co. Sort'!E$3,VLOOKUP(($C90),'Rates - Co. Sort'!$C$3:$I$31,3,FALSE))</f>
        <v>158.13</v>
      </c>
      <c r="J90" s="50">
        <f>IF(ISERROR(VLOOKUP(($C90),'Rates - Co. Sort'!$C$3:$I$31,1,FALSE)),'Rates - Co. Sort'!F$3,VLOOKUP(($C90),'Rates - Co. Sort'!$C$3:$I$31,4,FALSE))</f>
        <v>1423.03</v>
      </c>
      <c r="K90" s="50">
        <f>IF(ISERROR(VLOOKUP(($C90),'Rates - Co. Sort'!$C$3:$I$31,1,FALSE)),'Rates - Co. Sort'!G$3,VLOOKUP(($C90),'Rates - Co. Sort'!$C$3:$I$31,5,FALSE))</f>
        <v>492.13</v>
      </c>
      <c r="L90" s="50">
        <f>IF(ISERROR(VLOOKUP(($C90),'Rates - Co. Sort'!$C$3:$I$31,1,FALSE)),'Rates - Co. Sort'!H$3,VLOOKUP(($C90),'Rates - Co. Sort'!$C$3:$I$31,6,FALSE))</f>
        <v>1047.48</v>
      </c>
      <c r="M90" s="50">
        <f>IF(ISERROR(VLOOKUP(($C90),'Rates - Co. Sort'!$C$3:$I$31,1,FALSE)),'Rates - Co. Sort'!I$3,VLOOKUP(($C90),'Rates - Co. Sort'!$C$3:$I$31,7,FALSE))</f>
        <v>59.289999999999992</v>
      </c>
      <c r="N90" s="7" t="b">
        <f t="shared" si="3"/>
        <v>1</v>
      </c>
      <c r="O90" s="7" t="b">
        <f t="shared" si="4"/>
        <v>1</v>
      </c>
      <c r="P90" s="120" t="s">
        <v>606</v>
      </c>
      <c r="Q90" s="120" t="s">
        <v>607</v>
      </c>
      <c r="R90" s="120" t="s">
        <v>633</v>
      </c>
      <c r="S90" s="120" t="s">
        <v>634</v>
      </c>
      <c r="T90" s="120" t="s">
        <v>312</v>
      </c>
      <c r="U90" s="120" t="s">
        <v>70</v>
      </c>
      <c r="V90" s="120" t="s">
        <v>609</v>
      </c>
      <c r="W90" s="120" t="s">
        <v>30</v>
      </c>
      <c r="X90" s="120" t="s">
        <v>31</v>
      </c>
    </row>
    <row r="91" spans="1:24" ht="14.4" x14ac:dyDescent="0.25">
      <c r="O91" s="7" t="b">
        <f t="shared" si="4"/>
        <v>1</v>
      </c>
      <c r="P91" s="111"/>
      <c r="Q91" s="111"/>
      <c r="R91" s="111"/>
      <c r="S91" s="111"/>
      <c r="T91" s="111"/>
      <c r="U91" s="111"/>
      <c r="V91" s="111"/>
      <c r="W91" s="111"/>
      <c r="X91" s="111"/>
    </row>
    <row r="92" spans="1:24" ht="14.4" x14ac:dyDescent="0.25">
      <c r="A92" s="114" t="s">
        <v>611</v>
      </c>
      <c r="B92" s="115"/>
      <c r="C92" s="116"/>
      <c r="D92" s="115"/>
      <c r="E92" s="115"/>
      <c r="F92" s="115"/>
      <c r="G92" s="115"/>
      <c r="H92" s="117"/>
      <c r="I92" s="117"/>
      <c r="J92" s="117"/>
      <c r="K92" s="115"/>
      <c r="L92" s="115"/>
      <c r="M92" s="115"/>
      <c r="O92" s="7" t="b">
        <f t="shared" si="4"/>
        <v>1</v>
      </c>
      <c r="P92" s="111"/>
      <c r="Q92" s="111"/>
      <c r="R92" s="111"/>
      <c r="S92" s="111"/>
      <c r="T92" s="111"/>
      <c r="U92" s="111"/>
      <c r="V92" s="111"/>
      <c r="W92" s="111"/>
      <c r="X92" s="111"/>
    </row>
    <row r="93" spans="1:24" ht="14.4" x14ac:dyDescent="0.25">
      <c r="O93" s="7" t="b">
        <f t="shared" si="4"/>
        <v>1</v>
      </c>
      <c r="P93" s="111"/>
      <c r="Q93" s="111"/>
      <c r="R93" s="111"/>
      <c r="S93" s="111"/>
      <c r="T93" s="111"/>
      <c r="U93" s="111"/>
      <c r="V93" s="111"/>
      <c r="W93" s="111"/>
      <c r="X93" s="111"/>
    </row>
    <row r="94" spans="1:24" ht="14.4" x14ac:dyDescent="0.25">
      <c r="A94" s="112" t="s">
        <v>635</v>
      </c>
      <c r="O94" s="7" t="b">
        <f t="shared" si="4"/>
        <v>1</v>
      </c>
      <c r="P94" s="111"/>
      <c r="Q94" s="111"/>
      <c r="R94" s="111"/>
      <c r="S94" s="111"/>
      <c r="T94" s="111"/>
      <c r="U94" s="111"/>
      <c r="V94" s="111"/>
      <c r="W94" s="111"/>
      <c r="X94" s="111"/>
    </row>
    <row r="95" spans="1:24" ht="14.4" x14ac:dyDescent="0.25">
      <c r="A95" s="49" t="s">
        <v>618</v>
      </c>
      <c r="B95" s="7" t="s">
        <v>619</v>
      </c>
      <c r="C95" s="6" t="s">
        <v>279</v>
      </c>
      <c r="D95" s="6" t="s">
        <v>42</v>
      </c>
      <c r="E95" s="118" t="s">
        <v>249</v>
      </c>
      <c r="F95" s="50" t="s">
        <v>30</v>
      </c>
      <c r="G95" s="118">
        <v>45644</v>
      </c>
      <c r="H95" s="50">
        <v>202.39</v>
      </c>
      <c r="I95" s="50">
        <v>159.41</v>
      </c>
      <c r="J95" s="50">
        <v>1434.5</v>
      </c>
      <c r="K95" s="50">
        <v>495.54999999999995</v>
      </c>
      <c r="L95" s="50">
        <v>1057.33</v>
      </c>
      <c r="M95" s="50">
        <v>59.769999999999996</v>
      </c>
      <c r="O95" s="7" t="b">
        <f t="shared" si="4"/>
        <v>1</v>
      </c>
      <c r="P95" s="120" t="s">
        <v>618</v>
      </c>
      <c r="Q95" s="120" t="s">
        <v>619</v>
      </c>
      <c r="R95" s="120" t="s">
        <v>620</v>
      </c>
      <c r="S95" s="120" t="s">
        <v>621</v>
      </c>
      <c r="T95" s="120" t="s">
        <v>279</v>
      </c>
      <c r="U95" s="120" t="s">
        <v>42</v>
      </c>
      <c r="V95" s="120" t="s">
        <v>249</v>
      </c>
      <c r="W95" s="120" t="s">
        <v>30</v>
      </c>
      <c r="X95" s="120" t="s">
        <v>31</v>
      </c>
    </row>
    <row r="96" spans="1:24" x14ac:dyDescent="0.25">
      <c r="A96" s="49" t="s">
        <v>618</v>
      </c>
      <c r="B96" s="7" t="s">
        <v>619</v>
      </c>
      <c r="C96" s="6" t="s">
        <v>279</v>
      </c>
      <c r="D96" s="6" t="s">
        <v>42</v>
      </c>
      <c r="E96" s="118" t="s">
        <v>249</v>
      </c>
      <c r="F96" s="50" t="s">
        <v>30</v>
      </c>
      <c r="G96" s="118" t="s">
        <v>636</v>
      </c>
      <c r="H96" s="50">
        <f>IF(ISERROR(VLOOKUP(($C96),'Rates - Co. Sort'!$C$3:$I$31,1,FALSE)),'Rates - Co. Sort'!D$3,VLOOKUP(($C96),'Rates - Co. Sort'!$C$3:$I$31,2,FALSE))</f>
        <v>200.62</v>
      </c>
      <c r="I96" s="50">
        <f>IF(ISERROR(VLOOKUP(($C96),'Rates - Co. Sort'!$C$3:$I$31,1,FALSE)),'Rates - Co. Sort'!E$3,VLOOKUP(($C96),'Rates - Co. Sort'!$C$3:$I$31,3,FALSE))</f>
        <v>158.13</v>
      </c>
      <c r="J96" s="50">
        <f>IF(ISERROR(VLOOKUP(($C96),'Rates - Co. Sort'!$C$3:$I$31,1,FALSE)),'Rates - Co. Sort'!F$3,VLOOKUP(($C96),'Rates - Co. Sort'!$C$3:$I$31,4,FALSE))</f>
        <v>1423.03</v>
      </c>
      <c r="K96" s="50">
        <f>IF(ISERROR(VLOOKUP(($C96),'Rates - Co. Sort'!$C$3:$I$31,1,FALSE)),'Rates - Co. Sort'!G$3,VLOOKUP(($C96),'Rates - Co. Sort'!$C$3:$I$31,5,FALSE))</f>
        <v>492.13</v>
      </c>
      <c r="L96" s="50">
        <f>IF(ISERROR(VLOOKUP(($C96),'Rates - Co. Sort'!$C$3:$I$31,1,FALSE)),'Rates - Co. Sort'!H$3,VLOOKUP(($C96),'Rates - Co. Sort'!$C$3:$I$31,6,FALSE))</f>
        <v>1047.48</v>
      </c>
      <c r="M96" s="50">
        <f>IF(ISERROR(VLOOKUP(($C96),'Rates - Co. Sort'!$C$3:$I$31,1,FALSE)),'Rates - Co. Sort'!I$3,VLOOKUP(($C96),'Rates - Co. Sort'!$C$3:$I$31,7,FALSE))</f>
        <v>59.289999999999992</v>
      </c>
      <c r="O96" s="7" t="b">
        <f t="shared" si="4"/>
        <v>0</v>
      </c>
    </row>
    <row r="97" spans="1:24" ht="14.4" x14ac:dyDescent="0.25">
      <c r="A97" s="113"/>
      <c r="B97" s="113"/>
      <c r="C97" s="119"/>
      <c r="D97" s="113"/>
      <c r="E97" s="113"/>
      <c r="F97" s="113"/>
      <c r="G97" s="113"/>
      <c r="H97" s="50"/>
      <c r="I97" s="50"/>
      <c r="J97" s="50"/>
      <c r="K97" s="50"/>
      <c r="L97" s="50"/>
      <c r="M97" s="50"/>
      <c r="O97" s="7" t="b">
        <f t="shared" si="4"/>
        <v>1</v>
      </c>
      <c r="P97" s="111"/>
      <c r="Q97" s="111"/>
      <c r="R97" s="111"/>
      <c r="S97" s="111"/>
      <c r="T97" s="111"/>
      <c r="U97" s="111"/>
      <c r="V97" s="111"/>
      <c r="W97" s="111"/>
      <c r="X97" s="111"/>
    </row>
    <row r="98" spans="1:24" x14ac:dyDescent="0.25">
      <c r="A98" s="112" t="s">
        <v>637</v>
      </c>
      <c r="O98" s="7" t="b">
        <f t="shared" si="4"/>
        <v>1</v>
      </c>
    </row>
    <row r="99" spans="1:24" ht="14.4" x14ac:dyDescent="0.25">
      <c r="A99" s="49" t="s">
        <v>623</v>
      </c>
      <c r="B99" s="7" t="s">
        <v>624</v>
      </c>
      <c r="C99" s="6" t="s">
        <v>288</v>
      </c>
      <c r="D99" s="6" t="s">
        <v>40</v>
      </c>
      <c r="E99" s="118" t="s">
        <v>256</v>
      </c>
      <c r="F99" s="50" t="s">
        <v>30</v>
      </c>
      <c r="G99" s="118">
        <v>45231</v>
      </c>
      <c r="H99" s="50">
        <v>199.22</v>
      </c>
      <c r="I99" s="50">
        <v>157.26</v>
      </c>
      <c r="J99" s="50">
        <v>1407.79</v>
      </c>
      <c r="K99" s="50">
        <v>490.62</v>
      </c>
      <c r="L99" s="50">
        <v>1047.56</v>
      </c>
      <c r="M99" s="50">
        <v>58.65</v>
      </c>
      <c r="O99" s="7" t="b">
        <f t="shared" si="4"/>
        <v>1</v>
      </c>
      <c r="P99" s="120" t="s">
        <v>623</v>
      </c>
      <c r="Q99" s="120" t="s">
        <v>624</v>
      </c>
      <c r="R99" s="120" t="s">
        <v>625</v>
      </c>
      <c r="S99" s="120" t="s">
        <v>626</v>
      </c>
      <c r="T99" s="120" t="s">
        <v>288</v>
      </c>
      <c r="U99" s="120" t="s">
        <v>40</v>
      </c>
      <c r="V99" s="120" t="s">
        <v>256</v>
      </c>
      <c r="W99" s="120" t="s">
        <v>30</v>
      </c>
      <c r="X99" s="120" t="s">
        <v>31</v>
      </c>
    </row>
    <row r="100" spans="1:24" ht="14.4" x14ac:dyDescent="0.25">
      <c r="A100" s="49" t="s">
        <v>623</v>
      </c>
      <c r="B100" s="7" t="s">
        <v>624</v>
      </c>
      <c r="C100" s="6" t="s">
        <v>288</v>
      </c>
      <c r="D100" s="6" t="s">
        <v>40</v>
      </c>
      <c r="E100" s="118" t="s">
        <v>256</v>
      </c>
      <c r="F100" s="50" t="s">
        <v>30</v>
      </c>
      <c r="G100" s="118">
        <v>45566</v>
      </c>
      <c r="H100" s="50">
        <v>211.77</v>
      </c>
      <c r="I100" s="50">
        <v>166.79999999999998</v>
      </c>
      <c r="J100" s="50">
        <v>1511.46</v>
      </c>
      <c r="K100" s="50">
        <v>516.6</v>
      </c>
      <c r="L100" s="50">
        <v>1104.29</v>
      </c>
      <c r="M100" s="50">
        <v>62.980000000000004</v>
      </c>
      <c r="O100" s="7" t="b">
        <f t="shared" si="4"/>
        <v>0</v>
      </c>
      <c r="P100" s="120"/>
      <c r="Q100" s="120"/>
      <c r="R100" s="120"/>
      <c r="S100" s="120"/>
      <c r="T100" s="120"/>
      <c r="U100" s="120"/>
      <c r="V100" s="120"/>
      <c r="W100" s="120"/>
      <c r="X100" s="120"/>
    </row>
    <row r="101" spans="1:24" ht="14.4" x14ac:dyDescent="0.25">
      <c r="A101" s="49" t="s">
        <v>623</v>
      </c>
      <c r="B101" s="7" t="s">
        <v>624</v>
      </c>
      <c r="C101" s="6" t="s">
        <v>288</v>
      </c>
      <c r="D101" s="6" t="s">
        <v>40</v>
      </c>
      <c r="E101" s="118" t="s">
        <v>256</v>
      </c>
      <c r="F101" s="50" t="s">
        <v>30</v>
      </c>
      <c r="G101" s="6" t="s">
        <v>636</v>
      </c>
      <c r="H101" s="50">
        <f>IF(ISERROR(VLOOKUP(($C101),'Rates - Co. Sort'!$C$3:$I$31,1,FALSE)),'Rates - Co. Sort'!D$3,VLOOKUP(($C101),'Rates - Co. Sort'!$C$3:$I$31,2,FALSE))</f>
        <v>200.62</v>
      </c>
      <c r="I101" s="50">
        <f>IF(ISERROR(VLOOKUP(($C101),'Rates - Co. Sort'!$C$3:$I$31,1,FALSE)),'Rates - Co. Sort'!E$3,VLOOKUP(($C101),'Rates - Co. Sort'!$C$3:$I$31,3,FALSE))</f>
        <v>158.13</v>
      </c>
      <c r="J101" s="50">
        <f>IF(ISERROR(VLOOKUP(($C101),'Rates - Co. Sort'!$C$3:$I$31,1,FALSE)),'Rates - Co. Sort'!F$3,VLOOKUP(($C101),'Rates - Co. Sort'!$C$3:$I$31,4,FALSE))</f>
        <v>1423.03</v>
      </c>
      <c r="K101" s="50">
        <f>IF(ISERROR(VLOOKUP(($C101),'Rates - Co. Sort'!$C$3:$I$31,1,FALSE)),'Rates - Co. Sort'!G$3,VLOOKUP(($C101),'Rates - Co. Sort'!$C$3:$I$31,5,FALSE))</f>
        <v>492.13</v>
      </c>
      <c r="L101" s="50">
        <f>IF(ISERROR(VLOOKUP(($C101),'Rates - Co. Sort'!$C$3:$I$31,1,FALSE)),'Rates - Co. Sort'!H$3,VLOOKUP(($C101),'Rates - Co. Sort'!$C$3:$I$31,6,FALSE))</f>
        <v>1047.48</v>
      </c>
      <c r="M101" s="50">
        <f>IF(ISERROR(VLOOKUP(($C101),'Rates - Co. Sort'!$C$3:$I$31,1,FALSE)),'Rates - Co. Sort'!I$3,VLOOKUP(($C101),'Rates - Co. Sort'!$C$3:$I$31,7,FALSE))</f>
        <v>59.289999999999992</v>
      </c>
      <c r="O101" s="7" t="b">
        <f t="shared" si="4"/>
        <v>0</v>
      </c>
      <c r="P101" s="120"/>
      <c r="Q101" s="120"/>
      <c r="R101" s="120"/>
      <c r="S101" s="120"/>
      <c r="T101" s="120"/>
      <c r="U101" s="120"/>
      <c r="V101" s="120"/>
      <c r="W101" s="120"/>
      <c r="X101" s="120"/>
    </row>
    <row r="102" spans="1:24" ht="14.4" x14ac:dyDescent="0.25">
      <c r="C102" s="6"/>
      <c r="E102" s="118"/>
      <c r="F102" s="50"/>
      <c r="I102" s="50"/>
      <c r="J102" s="50"/>
      <c r="K102" s="50"/>
      <c r="L102" s="50"/>
      <c r="M102" s="50"/>
      <c r="P102" s="120"/>
      <c r="Q102" s="120"/>
      <c r="R102" s="120"/>
      <c r="S102" s="120"/>
      <c r="T102" s="120"/>
      <c r="U102" s="120"/>
      <c r="V102" s="120"/>
      <c r="W102" s="120"/>
      <c r="X102" s="120"/>
    </row>
    <row r="103" spans="1:24" ht="14.4" x14ac:dyDescent="0.25">
      <c r="A103" s="112" t="s">
        <v>637</v>
      </c>
      <c r="C103" s="6"/>
      <c r="E103" s="118"/>
      <c r="F103" s="50"/>
      <c r="I103" s="50"/>
      <c r="J103" s="50"/>
      <c r="K103" s="50"/>
      <c r="L103" s="50"/>
      <c r="M103" s="50"/>
      <c r="P103" s="120"/>
      <c r="Q103" s="120"/>
      <c r="R103" s="120"/>
      <c r="S103" s="120"/>
      <c r="T103" s="120"/>
      <c r="U103" s="120"/>
      <c r="V103" s="120"/>
      <c r="W103" s="120"/>
      <c r="X103" s="120"/>
    </row>
    <row r="104" spans="1:24" ht="14.4" x14ac:dyDescent="0.25">
      <c r="A104" s="49" t="s">
        <v>627</v>
      </c>
      <c r="B104" s="7" t="s">
        <v>628</v>
      </c>
      <c r="C104" s="6" t="s">
        <v>306</v>
      </c>
      <c r="D104" s="6" t="s">
        <v>49</v>
      </c>
      <c r="E104" s="118" t="s">
        <v>270</v>
      </c>
      <c r="F104" s="50" t="s">
        <v>30</v>
      </c>
      <c r="G104" s="118">
        <v>45231</v>
      </c>
      <c r="H104" s="50">
        <v>189.75</v>
      </c>
      <c r="I104" s="50">
        <v>149.79000000000002</v>
      </c>
      <c r="J104" s="50">
        <v>1330.53</v>
      </c>
      <c r="K104" s="50">
        <v>469.23</v>
      </c>
      <c r="L104" s="50">
        <v>999.86000000000013</v>
      </c>
      <c r="M104" s="50">
        <v>55.44</v>
      </c>
      <c r="P104" s="120" t="s">
        <v>627</v>
      </c>
      <c r="Q104" s="120" t="s">
        <v>628</v>
      </c>
      <c r="R104" s="120" t="s">
        <v>629</v>
      </c>
      <c r="S104" s="120" t="s">
        <v>626</v>
      </c>
      <c r="T104" s="120" t="s">
        <v>306</v>
      </c>
      <c r="U104" s="120" t="s">
        <v>49</v>
      </c>
      <c r="V104" s="120" t="s">
        <v>270</v>
      </c>
      <c r="W104" s="120" t="s">
        <v>30</v>
      </c>
      <c r="X104" s="120" t="s">
        <v>31</v>
      </c>
    </row>
    <row r="105" spans="1:24" ht="14.4" x14ac:dyDescent="0.25">
      <c r="A105" s="49" t="s">
        <v>627</v>
      </c>
      <c r="B105" s="7" t="s">
        <v>628</v>
      </c>
      <c r="C105" s="6" t="s">
        <v>306</v>
      </c>
      <c r="D105" s="6" t="s">
        <v>49</v>
      </c>
      <c r="E105" s="118" t="s">
        <v>270</v>
      </c>
      <c r="F105" s="50" t="s">
        <v>30</v>
      </c>
      <c r="G105" s="118">
        <v>45566</v>
      </c>
      <c r="H105" s="50">
        <v>195.22</v>
      </c>
      <c r="I105" s="50">
        <v>153.77000000000001</v>
      </c>
      <c r="J105" s="50">
        <v>1375.69</v>
      </c>
      <c r="K105" s="50">
        <v>479.46000000000004</v>
      </c>
      <c r="L105" s="50">
        <v>1021.44</v>
      </c>
      <c r="M105" s="50">
        <v>57.320000000000007</v>
      </c>
      <c r="P105" s="120"/>
      <c r="Q105" s="120"/>
      <c r="R105" s="120"/>
      <c r="S105" s="120"/>
      <c r="T105" s="120"/>
      <c r="U105" s="120"/>
      <c r="V105" s="120"/>
      <c r="W105" s="120"/>
      <c r="X105" s="120"/>
    </row>
    <row r="106" spans="1:24" ht="14.4" x14ac:dyDescent="0.25">
      <c r="A106" s="49" t="s">
        <v>627</v>
      </c>
      <c r="B106" s="7" t="s">
        <v>628</v>
      </c>
      <c r="C106" s="6" t="s">
        <v>306</v>
      </c>
      <c r="D106" s="6" t="s">
        <v>49</v>
      </c>
      <c r="E106" s="118" t="s">
        <v>270</v>
      </c>
      <c r="F106" s="50" t="s">
        <v>30</v>
      </c>
      <c r="G106" s="6" t="s">
        <v>636</v>
      </c>
      <c r="H106" s="50">
        <f>IF(ISERROR(VLOOKUP(($C106),'Rates - Co. Sort'!$C$3:$I$31,1,FALSE)),'Rates - Co. Sort'!D$3,VLOOKUP(($C106),'Rates - Co. Sort'!$C$3:$I$31,2,FALSE))</f>
        <v>200.62</v>
      </c>
      <c r="I106" s="50">
        <f>IF(ISERROR(VLOOKUP(($C106),'Rates - Co. Sort'!$C$3:$I$31,1,FALSE)),'Rates - Co. Sort'!E$3,VLOOKUP(($C106),'Rates - Co. Sort'!$C$3:$I$31,3,FALSE))</f>
        <v>158.13</v>
      </c>
      <c r="J106" s="50">
        <f>IF(ISERROR(VLOOKUP(($C106),'Rates - Co. Sort'!$C$3:$I$31,1,FALSE)),'Rates - Co. Sort'!F$3,VLOOKUP(($C106),'Rates - Co. Sort'!$C$3:$I$31,4,FALSE))</f>
        <v>1423.03</v>
      </c>
      <c r="K106" s="50">
        <f>IF(ISERROR(VLOOKUP(($C106),'Rates - Co. Sort'!$C$3:$I$31,1,FALSE)),'Rates - Co. Sort'!G$3,VLOOKUP(($C106),'Rates - Co. Sort'!$C$3:$I$31,5,FALSE))</f>
        <v>492.13</v>
      </c>
      <c r="L106" s="50">
        <f>IF(ISERROR(VLOOKUP(($C106),'Rates - Co. Sort'!$C$3:$I$31,1,FALSE)),'Rates - Co. Sort'!H$3,VLOOKUP(($C106),'Rates - Co. Sort'!$C$3:$I$31,6,FALSE))</f>
        <v>1047.48</v>
      </c>
      <c r="M106" s="50">
        <f>IF(ISERROR(VLOOKUP(($C106),'Rates - Co. Sort'!$C$3:$I$31,1,FALSE)),'Rates - Co. Sort'!I$3,VLOOKUP(($C106),'Rates - Co. Sort'!$C$3:$I$31,7,FALSE))</f>
        <v>59.289999999999992</v>
      </c>
      <c r="P106" s="120"/>
      <c r="Q106" s="120"/>
      <c r="R106" s="120"/>
      <c r="S106" s="120"/>
      <c r="T106" s="120"/>
      <c r="U106" s="120"/>
      <c r="V106" s="120"/>
      <c r="W106" s="120"/>
      <c r="X106" s="120"/>
    </row>
    <row r="107" spans="1:24" ht="14.4" x14ac:dyDescent="0.25">
      <c r="C107" s="6"/>
      <c r="E107" s="118"/>
      <c r="F107" s="50"/>
      <c r="I107" s="50"/>
      <c r="J107" s="50"/>
      <c r="K107" s="50"/>
      <c r="L107" s="50"/>
      <c r="M107" s="50"/>
      <c r="P107" s="120"/>
      <c r="Q107" s="120"/>
      <c r="R107" s="120"/>
      <c r="S107" s="120"/>
      <c r="T107" s="120"/>
      <c r="U107" s="120"/>
      <c r="V107" s="120"/>
      <c r="W107" s="120"/>
      <c r="X107" s="120"/>
    </row>
    <row r="108" spans="1:24" ht="14.4" x14ac:dyDescent="0.25">
      <c r="A108" s="112" t="s">
        <v>637</v>
      </c>
      <c r="C108" s="6"/>
      <c r="E108" s="118"/>
      <c r="F108" s="50"/>
      <c r="I108" s="50"/>
      <c r="J108" s="50"/>
      <c r="K108" s="50"/>
      <c r="L108" s="50"/>
      <c r="M108" s="50"/>
      <c r="P108" s="120"/>
      <c r="Q108" s="120"/>
      <c r="R108" s="120"/>
      <c r="S108" s="120"/>
      <c r="T108" s="120"/>
      <c r="U108" s="120"/>
      <c r="V108" s="120"/>
      <c r="W108" s="120"/>
      <c r="X108" s="120"/>
    </row>
    <row r="109" spans="1:24" ht="14.4" x14ac:dyDescent="0.25">
      <c r="A109" s="49" t="s">
        <v>630</v>
      </c>
      <c r="B109" s="7" t="s">
        <v>628</v>
      </c>
      <c r="C109" s="6" t="s">
        <v>279</v>
      </c>
      <c r="D109" s="6" t="s">
        <v>42</v>
      </c>
      <c r="E109" s="6" t="s">
        <v>249</v>
      </c>
      <c r="F109" s="51" t="s">
        <v>30</v>
      </c>
      <c r="G109" s="118">
        <v>45231</v>
      </c>
      <c r="H109" s="50">
        <v>199.42000000000002</v>
      </c>
      <c r="I109" s="50">
        <v>157.42000000000002</v>
      </c>
      <c r="J109" s="50">
        <v>1409.44</v>
      </c>
      <c r="K109" s="50">
        <v>491.07</v>
      </c>
      <c r="L109" s="50">
        <v>1048.58</v>
      </c>
      <c r="M109" s="50">
        <v>58.72</v>
      </c>
      <c r="P109" s="120" t="s">
        <v>630</v>
      </c>
      <c r="Q109" s="120" t="s">
        <v>628</v>
      </c>
      <c r="R109" s="120" t="s">
        <v>629</v>
      </c>
      <c r="S109" s="120" t="s">
        <v>626</v>
      </c>
      <c r="T109" s="120" t="s">
        <v>279</v>
      </c>
      <c r="U109" s="120" t="s">
        <v>42</v>
      </c>
      <c r="V109" s="120" t="s">
        <v>249</v>
      </c>
      <c r="W109" s="120" t="s">
        <v>30</v>
      </c>
      <c r="X109" s="120" t="s">
        <v>31</v>
      </c>
    </row>
    <row r="110" spans="1:24" x14ac:dyDescent="0.25">
      <c r="A110" s="49" t="s">
        <v>630</v>
      </c>
      <c r="B110" s="7" t="s">
        <v>628</v>
      </c>
      <c r="C110" s="6" t="s">
        <v>279</v>
      </c>
      <c r="D110" s="6" t="s">
        <v>42</v>
      </c>
      <c r="E110" s="6" t="s">
        <v>249</v>
      </c>
      <c r="F110" s="51" t="s">
        <v>30</v>
      </c>
      <c r="G110" s="118">
        <v>45566</v>
      </c>
      <c r="H110" s="50">
        <v>202.39</v>
      </c>
      <c r="I110" s="50">
        <v>159.41</v>
      </c>
      <c r="J110" s="50">
        <v>1434.5</v>
      </c>
      <c r="K110" s="50">
        <v>495.54999999999995</v>
      </c>
      <c r="L110" s="50">
        <v>1057.33</v>
      </c>
      <c r="M110" s="50">
        <v>59.769999999999996</v>
      </c>
    </row>
    <row r="111" spans="1:24" x14ac:dyDescent="0.25">
      <c r="A111" s="49" t="s">
        <v>630</v>
      </c>
      <c r="B111" s="7" t="s">
        <v>628</v>
      </c>
      <c r="C111" s="6" t="s">
        <v>279</v>
      </c>
      <c r="D111" s="6" t="s">
        <v>42</v>
      </c>
      <c r="E111" s="6" t="s">
        <v>249</v>
      </c>
      <c r="F111" s="51" t="s">
        <v>30</v>
      </c>
      <c r="G111" s="6" t="s">
        <v>636</v>
      </c>
      <c r="H111" s="50">
        <f>IF(ISERROR(VLOOKUP(($C111),'Rates - Co. Sort'!$C$3:$I$31,1,FALSE)),'Rates - Co. Sort'!D$3,VLOOKUP(($C111),'Rates - Co. Sort'!$C$3:$I$31,2,FALSE))</f>
        <v>200.62</v>
      </c>
      <c r="I111" s="50">
        <f>IF(ISERROR(VLOOKUP(($C111),'Rates - Co. Sort'!$C$3:$I$31,1,FALSE)),'Rates - Co. Sort'!E$3,VLOOKUP(($C111),'Rates - Co. Sort'!$C$3:$I$31,3,FALSE))</f>
        <v>158.13</v>
      </c>
      <c r="J111" s="50">
        <f>IF(ISERROR(VLOOKUP(($C111),'Rates - Co. Sort'!$C$3:$I$31,1,FALSE)),'Rates - Co. Sort'!F$3,VLOOKUP(($C111),'Rates - Co. Sort'!$C$3:$I$31,4,FALSE))</f>
        <v>1423.03</v>
      </c>
      <c r="K111" s="50">
        <f>IF(ISERROR(VLOOKUP(($C111),'Rates - Co. Sort'!$C$3:$I$31,1,FALSE)),'Rates - Co. Sort'!G$3,VLOOKUP(($C111),'Rates - Co. Sort'!$C$3:$I$31,5,FALSE))</f>
        <v>492.13</v>
      </c>
      <c r="L111" s="50">
        <f>IF(ISERROR(VLOOKUP(($C111),'Rates - Co. Sort'!$C$3:$I$31,1,FALSE)),'Rates - Co. Sort'!H$3,VLOOKUP(($C111),'Rates - Co. Sort'!$C$3:$I$31,6,FALSE))</f>
        <v>1047.48</v>
      </c>
      <c r="M111" s="50">
        <f>IF(ISERROR(VLOOKUP(($C111),'Rates - Co. Sort'!$C$3:$I$31,1,FALSE)),'Rates - Co. Sort'!I$3,VLOOKUP(($C111),'Rates - Co. Sort'!$C$3:$I$31,7,FALSE))</f>
        <v>59.289999999999992</v>
      </c>
    </row>
    <row r="112" spans="1:24" ht="14.4" x14ac:dyDescent="0.25">
      <c r="P112" s="111"/>
      <c r="Q112" s="111"/>
      <c r="R112" s="111"/>
      <c r="S112" s="111"/>
      <c r="T112" s="111"/>
      <c r="U112" s="111"/>
      <c r="V112" s="111"/>
      <c r="W112" s="111"/>
      <c r="X112" s="111"/>
    </row>
    <row r="113" spans="1:24" ht="14.4" x14ac:dyDescent="0.25">
      <c r="A113" s="114" t="s">
        <v>612</v>
      </c>
      <c r="B113" s="115"/>
      <c r="C113" s="116"/>
      <c r="D113" s="115"/>
      <c r="E113" s="115"/>
      <c r="F113" s="115"/>
      <c r="G113" s="115"/>
      <c r="H113" s="117"/>
      <c r="I113" s="117"/>
      <c r="J113" s="117"/>
      <c r="K113" s="115"/>
      <c r="L113" s="115"/>
      <c r="M113" s="115"/>
      <c r="P113" s="111"/>
      <c r="Q113" s="111"/>
      <c r="R113" s="111"/>
      <c r="S113" s="111"/>
      <c r="T113" s="111"/>
      <c r="U113" s="111"/>
      <c r="V113" s="111"/>
      <c r="W113" s="111"/>
      <c r="X113" s="111"/>
    </row>
    <row r="114" spans="1:24" ht="14.4" x14ac:dyDescent="0.25">
      <c r="A114" s="49" t="s">
        <v>388</v>
      </c>
      <c r="B114" s="7" t="s">
        <v>389</v>
      </c>
      <c r="C114" s="110">
        <v>36540</v>
      </c>
      <c r="D114" s="6" t="s">
        <v>113</v>
      </c>
      <c r="E114" s="6" t="s">
        <v>149</v>
      </c>
      <c r="F114" s="6" t="s">
        <v>28</v>
      </c>
      <c r="G114" s="118">
        <v>45748</v>
      </c>
      <c r="H114" s="50"/>
      <c r="I114" s="50"/>
      <c r="J114" s="50"/>
      <c r="K114" s="50"/>
      <c r="L114" s="50"/>
      <c r="M114" s="50"/>
      <c r="P114" s="111"/>
      <c r="Q114" s="111"/>
      <c r="R114" s="111"/>
      <c r="S114" s="111"/>
      <c r="T114" s="111"/>
      <c r="U114" s="111"/>
      <c r="V114" s="111"/>
      <c r="W114" s="111"/>
      <c r="X114" s="111"/>
    </row>
    <row r="115" spans="1:24" ht="14.4" x14ac:dyDescent="0.25">
      <c r="A115" s="49" t="s">
        <v>436</v>
      </c>
      <c r="B115" s="7" t="s">
        <v>437</v>
      </c>
      <c r="C115" s="110">
        <v>52</v>
      </c>
      <c r="D115" s="6" t="s">
        <v>39</v>
      </c>
      <c r="E115" s="6" t="s">
        <v>255</v>
      </c>
      <c r="F115" s="6" t="s">
        <v>30</v>
      </c>
      <c r="G115" s="118">
        <v>45782</v>
      </c>
      <c r="H115" s="50"/>
      <c r="I115" s="50"/>
      <c r="J115" s="50"/>
      <c r="K115" s="50"/>
      <c r="L115" s="50"/>
      <c r="M115" s="50"/>
      <c r="P115" s="111"/>
      <c r="Q115" s="111"/>
      <c r="R115" s="111"/>
      <c r="S115" s="111"/>
      <c r="T115" s="111"/>
      <c r="U115" s="111"/>
      <c r="V115" s="111"/>
      <c r="W115" s="111"/>
      <c r="X115" s="111"/>
    </row>
    <row r="116" spans="1:24" ht="14.4" x14ac:dyDescent="0.25">
      <c r="P116" s="111"/>
      <c r="Q116" s="111"/>
      <c r="R116" s="111"/>
      <c r="S116" s="111"/>
      <c r="T116" s="111"/>
      <c r="U116" s="111"/>
      <c r="V116" s="111"/>
      <c r="W116" s="111"/>
      <c r="X116" s="111"/>
    </row>
    <row r="117" spans="1:24" ht="14.4" x14ac:dyDescent="0.25">
      <c r="P117" s="111"/>
      <c r="Q117" s="111"/>
      <c r="R117" s="111"/>
      <c r="S117" s="111"/>
      <c r="T117" s="111"/>
      <c r="U117" s="111"/>
      <c r="V117" s="111"/>
      <c r="W117" s="111"/>
      <c r="X117" s="111"/>
    </row>
    <row r="118" spans="1:24" ht="14.4" x14ac:dyDescent="0.25">
      <c r="P118" s="111"/>
      <c r="Q118" s="111"/>
      <c r="R118" s="111"/>
      <c r="S118" s="111"/>
      <c r="T118" s="111"/>
      <c r="U118" s="111"/>
      <c r="V118" s="111"/>
      <c r="W118" s="111"/>
      <c r="X118" s="111"/>
    </row>
    <row r="119" spans="1:24" ht="14.4" x14ac:dyDescent="0.25">
      <c r="P119" s="111"/>
      <c r="Q119" s="111"/>
      <c r="R119" s="111"/>
      <c r="S119" s="111"/>
      <c r="T119" s="111"/>
      <c r="U119" s="111"/>
      <c r="V119" s="111"/>
      <c r="W119" s="111"/>
      <c r="X119" s="111"/>
    </row>
    <row r="121" spans="1:24" ht="14.4" x14ac:dyDescent="0.25">
      <c r="P121" s="111"/>
      <c r="Q121" s="111"/>
      <c r="R121" s="111"/>
      <c r="S121" s="111"/>
      <c r="T121" s="111"/>
      <c r="U121" s="111"/>
      <c r="V121" s="111"/>
      <c r="W121" s="111"/>
      <c r="X121" s="111"/>
    </row>
  </sheetData>
  <autoFilter ref="A1:X101" xr:uid="{00000000-0001-0000-0300-000000000000}"/>
  <sortState xmlns:xlrd2="http://schemas.microsoft.com/office/spreadsheetml/2017/richdata2" ref="A2:M112">
    <sortCondition ref="A2:A112"/>
  </sortState>
  <phoneticPr fontId="0" type="noConversion"/>
  <printOptions horizontalCentered="1"/>
  <pageMargins left="0.5" right="0.5" top="1" bottom="0.75" header="0.5" footer="0.5"/>
  <pageSetup scale="72" orientation="landscape" r:id="rId1"/>
  <headerFooter alignWithMargins="0">
    <oddHeader xml:space="preserve">&amp;C&amp;"Arial,Bold"&amp;12Hospice Provider Rates
FY: 10/1/17 - 9/30/18
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CMS Data - Iowa</vt:lpstr>
      <vt:lpstr>CMS Data - Out-of-State</vt:lpstr>
      <vt:lpstr>Rates - Co. Sort</vt:lpstr>
      <vt:lpstr>Providers - Co. Sort</vt:lpstr>
      <vt:lpstr>'CMS Data - Iowa'!Print_Titles</vt:lpstr>
      <vt:lpstr>'CMS Data - Out-of-State'!Print_Titles</vt:lpstr>
      <vt:lpstr>'Providers - Co. Sort'!Print_Titles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Iowa Medicaid Project</dc:creator>
  <cp:lastModifiedBy>Johnson, Andrew [HHS]</cp:lastModifiedBy>
  <cp:lastPrinted>2021-10-11T22:21:05Z</cp:lastPrinted>
  <dcterms:created xsi:type="dcterms:W3CDTF">1998-03-20T21:46:45Z</dcterms:created>
  <dcterms:modified xsi:type="dcterms:W3CDTF">2025-09-19T19:40:54Z</dcterms:modified>
</cp:coreProperties>
</file>