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mschnet\Downloads\"/>
    </mc:Choice>
  </mc:AlternateContent>
  <xr:revisionPtr revIDLastSave="0" documentId="8_{386AE948-0661-44EA-B420-62C4CC55D3AB}" xr6:coauthVersionLast="47" xr6:coauthVersionMax="47" xr10:uidLastSave="{00000000-0000-0000-0000-000000000000}"/>
  <bookViews>
    <workbookView xWindow="-38510" yWindow="2020" windowWidth="19420" windowHeight="11620" tabRatio="759" xr2:uid="{645BAF6C-1B73-499A-A50B-D2214C23985C}"/>
  </bookViews>
  <sheets>
    <sheet name="Instructions" sheetId="12" r:id="rId1"/>
    <sheet name="Work Order" sheetId="11" r:id="rId2"/>
    <sheet name="Infiltration Calc" sheetId="10" r:id="rId3"/>
    <sheet name="Access Door Calc" sheetId="14" r:id="rId4"/>
    <sheet name="Ancillary Calc" sheetId="16" r:id="rId5"/>
    <sheet name="Change Order" sheetId="8" r:id="rId6"/>
    <sheet name="+15% Change Order Checklist" sheetId="17" r:id="rId7"/>
    <sheet name="Ave Costs" sheetId="6" r:id="rId8"/>
  </sheets>
  <definedNames>
    <definedName name="_xlnm._FilterDatabase" localSheetId="7" hidden="1">'Ave Costs'!$A$1:$H$288</definedName>
    <definedName name="_xlnm._FilterDatabase" localSheetId="1" hidden="1">'Work Order'!$A$10:$K$319</definedName>
    <definedName name="ColumnTitle1" localSheetId="1">#REF!</definedName>
    <definedName name="ColumnTitle1">#REF!</definedName>
    <definedName name="ColumnTitleRegion2..C9.1" localSheetId="1">#REF!</definedName>
    <definedName name="ColumnTitleRegion2..C9.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3" i="11" l="1"/>
  <c r="J263" i="11"/>
  <c r="H263" i="11"/>
  <c r="K216" i="11"/>
  <c r="J216" i="11"/>
  <c r="H216" i="11"/>
  <c r="K163" i="11"/>
  <c r="J163" i="11"/>
  <c r="H163" i="11"/>
  <c r="E11" i="14" l="1"/>
  <c r="A17" i="14"/>
  <c r="F21" i="14" s="1"/>
  <c r="I1" i="16"/>
  <c r="A71" i="8"/>
  <c r="A72" i="8"/>
  <c r="A73" i="8"/>
  <c r="A87" i="8"/>
  <c r="A88" i="8"/>
  <c r="A65" i="8"/>
  <c r="A66" i="8"/>
  <c r="A67" i="8"/>
  <c r="A68" i="8"/>
  <c r="A69" i="8"/>
  <c r="A70" i="8"/>
  <c r="A85" i="8"/>
  <c r="A86" i="8"/>
  <c r="A84" i="8"/>
  <c r="A83" i="8"/>
  <c r="A82" i="8"/>
  <c r="A81" i="8"/>
  <c r="G37" i="8"/>
  <c r="J37" i="8" s="1"/>
  <c r="F37" i="8"/>
  <c r="I37" i="8" s="1"/>
  <c r="B37" i="8"/>
  <c r="G36" i="8"/>
  <c r="J36" i="8" s="1"/>
  <c r="F36" i="8"/>
  <c r="I36" i="8" s="1"/>
  <c r="B36" i="8"/>
  <c r="G35" i="8"/>
  <c r="J35" i="8" s="1"/>
  <c r="F35" i="8"/>
  <c r="I35" i="8" s="1"/>
  <c r="B35" i="8"/>
  <c r="G20" i="8"/>
  <c r="J20" i="8" s="1"/>
  <c r="F20" i="8"/>
  <c r="I20" i="8" s="1"/>
  <c r="B20" i="8"/>
  <c r="G19" i="8"/>
  <c r="J19" i="8" s="1"/>
  <c r="F19" i="8"/>
  <c r="I19" i="8" s="1"/>
  <c r="B19" i="8"/>
  <c r="G18" i="8"/>
  <c r="J18" i="8" s="1"/>
  <c r="F18" i="8"/>
  <c r="I18" i="8" s="1"/>
  <c r="B18" i="8"/>
  <c r="G39" i="8"/>
  <c r="J39" i="8" s="1"/>
  <c r="F39" i="8"/>
  <c r="I39" i="8" s="1"/>
  <c r="B39" i="8"/>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18" i="11"/>
  <c r="F28" i="16"/>
  <c r="G28" i="16" s="1"/>
  <c r="F29" i="16"/>
  <c r="G29" i="16" s="1"/>
  <c r="F30" i="16"/>
  <c r="G30" i="16" s="1"/>
  <c r="F31" i="16"/>
  <c r="G31" i="16" s="1"/>
  <c r="F32" i="16"/>
  <c r="G32" i="16" s="1"/>
  <c r="F33" i="16"/>
  <c r="G33" i="16" s="1"/>
  <c r="F34" i="16"/>
  <c r="G34" i="16" s="1"/>
  <c r="F35" i="16"/>
  <c r="G35" i="16" s="1"/>
  <c r="F27" i="16"/>
  <c r="G27" i="16" s="1"/>
  <c r="H5" i="16"/>
  <c r="I5" i="16" s="1"/>
  <c r="J5" i="16" s="1"/>
  <c r="H6" i="16"/>
  <c r="I6" i="16" s="1"/>
  <c r="J6" i="16" s="1"/>
  <c r="H7" i="16"/>
  <c r="I7" i="16" s="1"/>
  <c r="J7" i="16" s="1"/>
  <c r="H8" i="16"/>
  <c r="I8" i="16" s="1"/>
  <c r="J8" i="16" s="1"/>
  <c r="H9" i="16"/>
  <c r="I9" i="16" s="1"/>
  <c r="J9" i="16" s="1"/>
  <c r="H10" i="16"/>
  <c r="I10" i="16" s="1"/>
  <c r="J10" i="16" s="1"/>
  <c r="H11" i="16"/>
  <c r="I11" i="16" s="1"/>
  <c r="J11" i="16" s="1"/>
  <c r="H12" i="16"/>
  <c r="I12" i="16" s="1"/>
  <c r="J12" i="16" s="1"/>
  <c r="H13" i="16"/>
  <c r="I13" i="16" s="1"/>
  <c r="J13" i="16" s="1"/>
  <c r="H14" i="16"/>
  <c r="I14" i="16" s="1"/>
  <c r="J14" i="16" s="1"/>
  <c r="H15" i="16"/>
  <c r="I15" i="16" s="1"/>
  <c r="J15" i="16" s="1"/>
  <c r="H16" i="16"/>
  <c r="I16" i="16" s="1"/>
  <c r="J16" i="16" s="1"/>
  <c r="H17" i="16"/>
  <c r="I17" i="16" s="1"/>
  <c r="J17" i="16" s="1"/>
  <c r="H18" i="16"/>
  <c r="I18" i="16" s="1"/>
  <c r="J18" i="16" s="1"/>
  <c r="H19" i="16"/>
  <c r="I19" i="16" s="1"/>
  <c r="J19" i="16" s="1"/>
  <c r="H20" i="16"/>
  <c r="I20" i="16" s="1"/>
  <c r="J20" i="16" s="1"/>
  <c r="H21" i="16"/>
  <c r="I21" i="16" s="1"/>
  <c r="J21" i="16" s="1"/>
  <c r="H22" i="16"/>
  <c r="I22" i="16" s="1"/>
  <c r="J22" i="16" s="1"/>
  <c r="H23" i="16"/>
  <c r="I23" i="16" s="1"/>
  <c r="J23" i="16" s="1"/>
  <c r="H24" i="16"/>
  <c r="I24" i="16" s="1"/>
  <c r="J24" i="16" s="1"/>
  <c r="H25" i="16"/>
  <c r="I25" i="16" s="1"/>
  <c r="J25" i="16" s="1"/>
  <c r="H26" i="16"/>
  <c r="I26" i="16" s="1"/>
  <c r="J26" i="16" s="1"/>
  <c r="H27" i="16"/>
  <c r="I27" i="16" s="1"/>
  <c r="H28" i="16"/>
  <c r="I28" i="16" s="1"/>
  <c r="H29" i="16"/>
  <c r="I29" i="16" s="1"/>
  <c r="H30" i="16"/>
  <c r="I30" i="16" s="1"/>
  <c r="H31" i="16"/>
  <c r="I31" i="16" s="1"/>
  <c r="H32" i="16"/>
  <c r="I32" i="16" s="1"/>
  <c r="H33" i="16"/>
  <c r="I33" i="16" s="1"/>
  <c r="H34" i="16"/>
  <c r="I34" i="16" s="1"/>
  <c r="H35" i="16"/>
  <c r="I35" i="16" s="1"/>
  <c r="H4" i="16"/>
  <c r="I4" i="16" s="1"/>
  <c r="I1" i="10"/>
  <c r="B261"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65" i="11"/>
  <c r="K19" i="8" l="1"/>
  <c r="K37" i="8"/>
  <c r="K35" i="8"/>
  <c r="K36" i="8"/>
  <c r="K20" i="8"/>
  <c r="K18" i="8"/>
  <c r="K39" i="8"/>
  <c r="J33" i="16"/>
  <c r="J29" i="16"/>
  <c r="J28" i="16"/>
  <c r="J34" i="16"/>
  <c r="J32" i="16"/>
  <c r="G36" i="16"/>
  <c r="J31" i="16"/>
  <c r="J27" i="16"/>
  <c r="J30" i="16"/>
  <c r="J35" i="16"/>
  <c r="I36" i="16"/>
  <c r="J4" i="16"/>
  <c r="J36" i="16" l="1"/>
  <c r="F221" i="11" l="1"/>
  <c r="I11" i="11"/>
  <c r="J11" i="11" s="1"/>
  <c r="G11" i="11"/>
  <c r="H11" i="11" s="1"/>
  <c r="B262" i="11"/>
  <c r="I262" i="11"/>
  <c r="I261" i="11"/>
  <c r="G262" i="11"/>
  <c r="G261" i="11"/>
  <c r="T26" i="14"/>
  <c r="R26" i="14"/>
  <c r="U26" i="14" s="1"/>
  <c r="T25" i="14"/>
  <c r="R25" i="14"/>
  <c r="U25" i="14" s="1"/>
  <c r="T24" i="14"/>
  <c r="R24" i="14"/>
  <c r="U24" i="14" s="1"/>
  <c r="T23" i="14"/>
  <c r="R23" i="14"/>
  <c r="U23" i="14" s="1"/>
  <c r="T21" i="14"/>
  <c r="R21" i="14"/>
  <c r="T20" i="14"/>
  <c r="R20" i="14"/>
  <c r="T19" i="14"/>
  <c r="R19" i="14"/>
  <c r="U19" i="14" s="1"/>
  <c r="T18" i="14"/>
  <c r="R18" i="14"/>
  <c r="U18" i="14" s="1"/>
  <c r="T17" i="14"/>
  <c r="R17" i="14"/>
  <c r="U17" i="14" s="1"/>
  <c r="T16" i="14"/>
  <c r="R16" i="14"/>
  <c r="T15" i="14"/>
  <c r="R15" i="14"/>
  <c r="T14" i="14"/>
  <c r="R14" i="14"/>
  <c r="T13" i="14"/>
  <c r="R13" i="14"/>
  <c r="T11" i="14"/>
  <c r="R11" i="14"/>
  <c r="T10" i="14"/>
  <c r="R10" i="14"/>
  <c r="T9" i="14"/>
  <c r="R9" i="14"/>
  <c r="T8" i="14"/>
  <c r="R8" i="14"/>
  <c r="T7" i="14"/>
  <c r="R7" i="14"/>
  <c r="T6" i="14"/>
  <c r="R6" i="14"/>
  <c r="U6" i="14" s="1"/>
  <c r="T5" i="14"/>
  <c r="R5" i="14"/>
  <c r="U5" i="14" s="1"/>
  <c r="T4" i="14"/>
  <c r="R4" i="14"/>
  <c r="F222" i="11"/>
  <c r="A60" i="8"/>
  <c r="I48" i="10"/>
  <c r="G48" i="10"/>
  <c r="I47" i="10"/>
  <c r="G47" i="10"/>
  <c r="H72" i="6"/>
  <c r="G27" i="8"/>
  <c r="G28" i="8"/>
  <c r="G29" i="8"/>
  <c r="G30" i="8"/>
  <c r="G31" i="8"/>
  <c r="G32" i="8"/>
  <c r="G33" i="8"/>
  <c r="G34" i="8"/>
  <c r="G38" i="8"/>
  <c r="G26" i="8"/>
  <c r="B27" i="8"/>
  <c r="B28" i="8"/>
  <c r="B29" i="8"/>
  <c r="B30" i="8"/>
  <c r="B31" i="8"/>
  <c r="B32" i="8"/>
  <c r="B33" i="8"/>
  <c r="B34" i="8"/>
  <c r="B38" i="8"/>
  <c r="B26" i="8"/>
  <c r="B11" i="8"/>
  <c r="B12" i="8"/>
  <c r="B13" i="8"/>
  <c r="B14" i="8"/>
  <c r="B15" i="8"/>
  <c r="B16" i="8"/>
  <c r="B17" i="8"/>
  <c r="B21" i="8"/>
  <c r="B22" i="8"/>
  <c r="B9" i="8"/>
  <c r="B10" i="8"/>
  <c r="G10" i="8"/>
  <c r="G11" i="8"/>
  <c r="G12" i="8"/>
  <c r="G13" i="8"/>
  <c r="G14" i="8"/>
  <c r="G15" i="8"/>
  <c r="G16" i="8"/>
  <c r="G17" i="8"/>
  <c r="G21" i="8"/>
  <c r="G22" i="8"/>
  <c r="G9" i="8"/>
  <c r="H3" i="6"/>
  <c r="H4" i="6"/>
  <c r="H5" i="6"/>
  <c r="H6" i="6"/>
  <c r="H7" i="6"/>
  <c r="H8" i="6"/>
  <c r="H9" i="6"/>
  <c r="H10" i="6"/>
  <c r="H11" i="6"/>
  <c r="H12" i="6"/>
  <c r="H13" i="6"/>
  <c r="H14" i="6"/>
  <c r="H15" i="6"/>
  <c r="H16" i="6"/>
  <c r="H17" i="6"/>
  <c r="H18" i="6"/>
  <c r="H19" i="6"/>
  <c r="H20" i="6"/>
  <c r="H21" i="6"/>
  <c r="H22" i="6"/>
  <c r="H23" i="6"/>
  <c r="H24" i="6"/>
  <c r="H25" i="6"/>
  <c r="H2" i="6"/>
  <c r="J215" i="11"/>
  <c r="H215" i="11"/>
  <c r="F262" i="11"/>
  <c r="F261" i="11"/>
  <c r="J162" i="11"/>
  <c r="H162" i="11"/>
  <c r="J161" i="11"/>
  <c r="H161" i="11"/>
  <c r="J160" i="11"/>
  <c r="H160" i="11"/>
  <c r="J159" i="11"/>
  <c r="H159" i="11"/>
  <c r="J158" i="11"/>
  <c r="H158" i="11"/>
  <c r="J313" i="11"/>
  <c r="J314" i="11"/>
  <c r="J317" i="11"/>
  <c r="H313" i="11"/>
  <c r="H314" i="11"/>
  <c r="H317"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65" i="11"/>
  <c r="I300" i="11"/>
  <c r="I301" i="11"/>
  <c r="I302" i="11"/>
  <c r="I303" i="11"/>
  <c r="I304" i="11"/>
  <c r="I305" i="11"/>
  <c r="I306" i="11"/>
  <c r="I307" i="11"/>
  <c r="H310" i="11"/>
  <c r="J310" i="11"/>
  <c r="G296" i="11"/>
  <c r="G295" i="11"/>
  <c r="G294" i="11"/>
  <c r="G293" i="11"/>
  <c r="G292" i="11"/>
  <c r="G291" i="11"/>
  <c r="G290" i="11"/>
  <c r="G289" i="11"/>
  <c r="G288" i="11"/>
  <c r="F218" i="11"/>
  <c r="F219" i="11"/>
  <c r="F220"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G42" i="10" s="1"/>
  <c r="F43" i="10"/>
  <c r="G43" i="10" s="1"/>
  <c r="F44" i="10"/>
  <c r="G44" i="10" s="1"/>
  <c r="F45" i="10"/>
  <c r="F46"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I42" i="10" s="1"/>
  <c r="H43" i="10"/>
  <c r="I43" i="10" s="1"/>
  <c r="H44" i="10"/>
  <c r="I44" i="10" s="1"/>
  <c r="H45" i="10"/>
  <c r="H46" i="10"/>
  <c r="H4" i="10"/>
  <c r="I4" i="10" s="1"/>
  <c r="H5" i="10"/>
  <c r="F4" i="10"/>
  <c r="G4" i="10" s="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18" i="11"/>
  <c r="I219" i="11"/>
  <c r="G218" i="11"/>
  <c r="G255" i="11"/>
  <c r="G254" i="11"/>
  <c r="G253"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J197" i="11" s="1"/>
  <c r="I198" i="11"/>
  <c r="J198" i="11" s="1"/>
  <c r="I199" i="11"/>
  <c r="J199" i="11" s="1"/>
  <c r="I200" i="11"/>
  <c r="J200" i="11" s="1"/>
  <c r="I201" i="11"/>
  <c r="J201" i="11" s="1"/>
  <c r="I202" i="11"/>
  <c r="J202" i="11" s="1"/>
  <c r="I203" i="11"/>
  <c r="J203" i="11" s="1"/>
  <c r="I204" i="11"/>
  <c r="J204" i="11" s="1"/>
  <c r="I205" i="11"/>
  <c r="J205" i="11" s="1"/>
  <c r="I206" i="11"/>
  <c r="J206" i="11" s="1"/>
  <c r="I207" i="11"/>
  <c r="J207" i="11" s="1"/>
  <c r="I208" i="11"/>
  <c r="J208" i="11" s="1"/>
  <c r="I209" i="11"/>
  <c r="J209" i="11" s="1"/>
  <c r="I210" i="11"/>
  <c r="J210" i="11" s="1"/>
  <c r="I211" i="11"/>
  <c r="J211" i="11" s="1"/>
  <c r="I212" i="11"/>
  <c r="J212" i="11" s="1"/>
  <c r="I213" i="11"/>
  <c r="J213" i="11" s="1"/>
  <c r="I214" i="11"/>
  <c r="J214" i="11" s="1"/>
  <c r="I165" i="11"/>
  <c r="G197" i="11"/>
  <c r="H197" i="11" s="1"/>
  <c r="G198" i="11"/>
  <c r="H198" i="11" s="1"/>
  <c r="G199" i="11"/>
  <c r="H199" i="11" s="1"/>
  <c r="G200" i="11"/>
  <c r="H200" i="11" s="1"/>
  <c r="G201" i="11"/>
  <c r="H201" i="11" s="1"/>
  <c r="G202" i="11"/>
  <c r="H202" i="11" s="1"/>
  <c r="G203" i="11"/>
  <c r="H203" i="11" s="1"/>
  <c r="G204" i="11"/>
  <c r="H204" i="11" s="1"/>
  <c r="G205" i="11"/>
  <c r="H205" i="11" s="1"/>
  <c r="G206" i="11"/>
  <c r="H206" i="11" s="1"/>
  <c r="G207" i="11"/>
  <c r="H207" i="11" s="1"/>
  <c r="G208" i="11"/>
  <c r="H208" i="11" s="1"/>
  <c r="G209" i="11"/>
  <c r="H209" i="11" s="1"/>
  <c r="G210" i="11"/>
  <c r="H210" i="11" s="1"/>
  <c r="G211" i="11"/>
  <c r="H211" i="11" s="1"/>
  <c r="G212" i="11"/>
  <c r="H212" i="11" s="1"/>
  <c r="G213" i="11"/>
  <c r="H213" i="11" s="1"/>
  <c r="G214" i="11"/>
  <c r="H214" i="11" s="1"/>
  <c r="I153" i="11"/>
  <c r="J153" i="11" s="1"/>
  <c r="I154" i="11"/>
  <c r="J154" i="11" s="1"/>
  <c r="I155" i="11"/>
  <c r="J155" i="11" s="1"/>
  <c r="I156" i="11"/>
  <c r="J156" i="11" s="1"/>
  <c r="I157" i="11"/>
  <c r="J157" i="11" s="1"/>
  <c r="G153" i="11"/>
  <c r="H153" i="11" s="1"/>
  <c r="G154" i="11"/>
  <c r="H154" i="11" s="1"/>
  <c r="G155" i="11"/>
  <c r="H155" i="11" s="1"/>
  <c r="G156" i="11"/>
  <c r="H156" i="11" s="1"/>
  <c r="G157" i="11"/>
  <c r="H157" i="11" s="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74" i="11"/>
  <c r="G75" i="11"/>
  <c r="G76" i="11"/>
  <c r="G77" i="11"/>
  <c r="I55" i="11"/>
  <c r="J55" i="11" s="1"/>
  <c r="I56" i="11"/>
  <c r="J56" i="11" s="1"/>
  <c r="I57" i="11"/>
  <c r="J57" i="11" s="1"/>
  <c r="I58" i="11"/>
  <c r="J58" i="11" s="1"/>
  <c r="I59" i="11"/>
  <c r="J59" i="11" s="1"/>
  <c r="I60" i="11"/>
  <c r="J60" i="11" s="1"/>
  <c r="I61" i="11"/>
  <c r="J61" i="11" s="1"/>
  <c r="I62" i="11"/>
  <c r="J62" i="11" s="1"/>
  <c r="I63" i="11"/>
  <c r="J63" i="11" s="1"/>
  <c r="I64" i="11"/>
  <c r="J64" i="11" s="1"/>
  <c r="I65" i="11"/>
  <c r="J65" i="11" s="1"/>
  <c r="I67" i="11"/>
  <c r="I68" i="11"/>
  <c r="I70" i="11"/>
  <c r="I71" i="11"/>
  <c r="I66" i="11"/>
  <c r="G55" i="11"/>
  <c r="H55" i="11" s="1"/>
  <c r="G56" i="11"/>
  <c r="H56" i="11" s="1"/>
  <c r="G57" i="11"/>
  <c r="H57" i="11" s="1"/>
  <c r="G58" i="11"/>
  <c r="H58" i="11" s="1"/>
  <c r="G59" i="11"/>
  <c r="H59" i="11" s="1"/>
  <c r="G60" i="11"/>
  <c r="H60" i="11" s="1"/>
  <c r="G61" i="11"/>
  <c r="H61" i="11" s="1"/>
  <c r="G62" i="11"/>
  <c r="H62" i="11" s="1"/>
  <c r="G63" i="11"/>
  <c r="H63" i="11" s="1"/>
  <c r="G64" i="11"/>
  <c r="H64" i="11" s="1"/>
  <c r="G65" i="11"/>
  <c r="H65" i="11" s="1"/>
  <c r="I12" i="11"/>
  <c r="I13" i="11"/>
  <c r="I14" i="11"/>
  <c r="I15" i="11"/>
  <c r="I16" i="11"/>
  <c r="I17" i="11"/>
  <c r="I18" i="11"/>
  <c r="I19" i="11"/>
  <c r="I20" i="11"/>
  <c r="I21" i="11"/>
  <c r="I22" i="11"/>
  <c r="I23" i="11"/>
  <c r="I24" i="11"/>
  <c r="I25" i="11"/>
  <c r="I26" i="11"/>
  <c r="J26" i="11" s="1"/>
  <c r="I27" i="11"/>
  <c r="I28" i="11"/>
  <c r="I29" i="11"/>
  <c r="I30" i="11"/>
  <c r="G12" i="11"/>
  <c r="G13" i="11"/>
  <c r="G14" i="11"/>
  <c r="G15" i="11"/>
  <c r="G16" i="11"/>
  <c r="G17" i="11"/>
  <c r="G18" i="11"/>
  <c r="G19" i="11"/>
  <c r="G20" i="11"/>
  <c r="G21" i="11"/>
  <c r="G22" i="11"/>
  <c r="G23" i="11"/>
  <c r="G24" i="11"/>
  <c r="G25" i="11"/>
  <c r="G26" i="11"/>
  <c r="H26" i="11" s="1"/>
  <c r="G27" i="11"/>
  <c r="G28" i="11"/>
  <c r="G29" i="11"/>
  <c r="G30" i="11"/>
  <c r="I34" i="11"/>
  <c r="J34" i="11" s="1"/>
  <c r="I35" i="11"/>
  <c r="I36" i="11"/>
  <c r="J36" i="11" s="1"/>
  <c r="I37" i="11"/>
  <c r="J37" i="11" s="1"/>
  <c r="I38" i="11"/>
  <c r="I39" i="11"/>
  <c r="I40" i="11"/>
  <c r="I41" i="11"/>
  <c r="I42" i="11"/>
  <c r="I43" i="11"/>
  <c r="I33" i="11"/>
  <c r="J33" i="11" s="1"/>
  <c r="G34" i="11"/>
  <c r="G35" i="11"/>
  <c r="G36" i="11"/>
  <c r="H36" i="11" s="1"/>
  <c r="G37" i="11"/>
  <c r="H37" i="11" s="1"/>
  <c r="G38" i="11"/>
  <c r="G39" i="11"/>
  <c r="G40" i="11"/>
  <c r="G41" i="11"/>
  <c r="G42" i="11"/>
  <c r="G43" i="11"/>
  <c r="G33" i="11"/>
  <c r="H33" i="11" s="1"/>
  <c r="I47" i="11"/>
  <c r="J47" i="11" s="1"/>
  <c r="I48" i="11"/>
  <c r="J48" i="11" s="1"/>
  <c r="I49" i="11"/>
  <c r="I50" i="11"/>
  <c r="I51" i="11"/>
  <c r="I52" i="11"/>
  <c r="I46" i="11"/>
  <c r="G47" i="11"/>
  <c r="H47" i="11" s="1"/>
  <c r="G48" i="11"/>
  <c r="H48" i="11" s="1"/>
  <c r="H288" i="6"/>
  <c r="H287" i="6"/>
  <c r="H286" i="6"/>
  <c r="H285" i="6"/>
  <c r="H284" i="6"/>
  <c r="H283" i="6"/>
  <c r="H282" i="6"/>
  <c r="H281" i="6"/>
  <c r="H280" i="6"/>
  <c r="H279" i="6"/>
  <c r="H278" i="6"/>
  <c r="H277" i="6"/>
  <c r="H276" i="6"/>
  <c r="H275" i="6"/>
  <c r="H274" i="6"/>
  <c r="H273"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1" i="6"/>
  <c r="H70" i="6"/>
  <c r="H69" i="6"/>
  <c r="H68" i="6"/>
  <c r="H67"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7" i="6"/>
  <c r="H26" i="6"/>
  <c r="U10" i="14" l="1"/>
  <c r="U13" i="14"/>
  <c r="U4" i="14"/>
  <c r="U8" i="14"/>
  <c r="U20" i="14"/>
  <c r="U15" i="14"/>
  <c r="U11" i="14"/>
  <c r="H295" i="11"/>
  <c r="J294" i="11"/>
  <c r="J282" i="11"/>
  <c r="K282" i="11" s="1"/>
  <c r="J270" i="11"/>
  <c r="K270" i="11" s="1"/>
  <c r="J293" i="11"/>
  <c r="J281" i="11"/>
  <c r="K281" i="11" s="1"/>
  <c r="J269" i="11"/>
  <c r="K269" i="11" s="1"/>
  <c r="J268" i="11"/>
  <c r="K268" i="11" s="1"/>
  <c r="H294" i="11"/>
  <c r="J292" i="11"/>
  <c r="J280" i="11"/>
  <c r="K280" i="11" s="1"/>
  <c r="J286" i="11"/>
  <c r="K286" i="11" s="1"/>
  <c r="H290" i="11"/>
  <c r="H291" i="11"/>
  <c r="J290" i="11"/>
  <c r="J266" i="11"/>
  <c r="K266" i="11" s="1"/>
  <c r="H293" i="11"/>
  <c r="H288" i="11"/>
  <c r="J291" i="11"/>
  <c r="J279" i="11"/>
  <c r="K279" i="11" s="1"/>
  <c r="J267" i="11"/>
  <c r="K267" i="11" s="1"/>
  <c r="H296" i="11"/>
  <c r="J285" i="11"/>
  <c r="K285" i="11" s="1"/>
  <c r="J296" i="11"/>
  <c r="J284" i="11"/>
  <c r="K284" i="11" s="1"/>
  <c r="J295" i="11"/>
  <c r="J283" i="11"/>
  <c r="K283" i="11" s="1"/>
  <c r="J271" i="11"/>
  <c r="K271" i="11" s="1"/>
  <c r="K11" i="11"/>
  <c r="H292" i="11"/>
  <c r="J289" i="11"/>
  <c r="H289" i="11"/>
  <c r="J288" i="11"/>
  <c r="J287" i="11"/>
  <c r="K287" i="11" s="1"/>
  <c r="J265" i="11"/>
  <c r="K265" i="11" s="1"/>
  <c r="U9" i="14"/>
  <c r="U16" i="14"/>
  <c r="U21" i="14"/>
  <c r="D17" i="14"/>
  <c r="U7" i="14"/>
  <c r="U14" i="14"/>
  <c r="T27" i="14"/>
  <c r="R27" i="14"/>
  <c r="J4" i="10"/>
  <c r="J47" i="10"/>
  <c r="J48" i="10"/>
  <c r="J262" i="11"/>
  <c r="J261" i="11"/>
  <c r="K215" i="11"/>
  <c r="H262" i="11"/>
  <c r="K314" i="11"/>
  <c r="J315" i="11"/>
  <c r="K160" i="11"/>
  <c r="H261" i="11"/>
  <c r="K317" i="11"/>
  <c r="K162" i="11"/>
  <c r="K161" i="11"/>
  <c r="K313" i="11"/>
  <c r="J316" i="11"/>
  <c r="K159" i="11"/>
  <c r="K158" i="11"/>
  <c r="H316" i="11"/>
  <c r="H315" i="11"/>
  <c r="K200" i="11"/>
  <c r="K210" i="11"/>
  <c r="K203" i="11"/>
  <c r="K209" i="11"/>
  <c r="K199" i="11"/>
  <c r="K214" i="11"/>
  <c r="K202" i="11"/>
  <c r="J254" i="11"/>
  <c r="J218" i="11"/>
  <c r="K213" i="11"/>
  <c r="K201" i="11"/>
  <c r="K212" i="11"/>
  <c r="K211" i="11"/>
  <c r="K198" i="11"/>
  <c r="H218" i="11"/>
  <c r="J42" i="10"/>
  <c r="J44" i="10"/>
  <c r="J43" i="10"/>
  <c r="J253" i="11"/>
  <c r="J255" i="11"/>
  <c r="H254" i="11"/>
  <c r="K207" i="11"/>
  <c r="K208" i="11"/>
  <c r="K206" i="11"/>
  <c r="K205" i="11"/>
  <c r="K204" i="11"/>
  <c r="H253" i="11"/>
  <c r="H255" i="11"/>
  <c r="K156" i="11"/>
  <c r="K157" i="11"/>
  <c r="K153" i="11"/>
  <c r="K155" i="11"/>
  <c r="K154" i="11"/>
  <c r="K47" i="11"/>
  <c r="K55" i="11"/>
  <c r="K64" i="11"/>
  <c r="K65" i="11"/>
  <c r="K62" i="11"/>
  <c r="K59" i="11"/>
  <c r="K63" i="11"/>
  <c r="K56" i="11"/>
  <c r="K60" i="11"/>
  <c r="K58" i="11"/>
  <c r="K57" i="11"/>
  <c r="K61" i="11"/>
  <c r="K36" i="11"/>
  <c r="K33" i="11"/>
  <c r="K48" i="11"/>
  <c r="K37" i="11"/>
  <c r="K26" i="11"/>
  <c r="J31" i="8"/>
  <c r="F31" i="8"/>
  <c r="I31" i="8" s="1"/>
  <c r="J22" i="8"/>
  <c r="F22" i="8"/>
  <c r="I22" i="8" s="1"/>
  <c r="U27" i="14" l="1"/>
  <c r="K295" i="11"/>
  <c r="K294" i="11"/>
  <c r="K293" i="11"/>
  <c r="K292" i="11"/>
  <c r="K290" i="11"/>
  <c r="K288" i="11"/>
  <c r="K291" i="11"/>
  <c r="K296" i="11"/>
  <c r="K289" i="11"/>
  <c r="K262" i="11"/>
  <c r="K261" i="11"/>
  <c r="K315" i="11"/>
  <c r="K316" i="11"/>
  <c r="K254" i="11"/>
  <c r="K218" i="11"/>
  <c r="K253" i="11"/>
  <c r="K255" i="11"/>
  <c r="K31" i="8"/>
  <c r="K22" i="8"/>
  <c r="F27" i="8" l="1"/>
  <c r="F28" i="8"/>
  <c r="F29" i="8"/>
  <c r="F30" i="8"/>
  <c r="F32" i="8"/>
  <c r="F33" i="8"/>
  <c r="F34" i="8"/>
  <c r="F38" i="8"/>
  <c r="F26" i="8"/>
  <c r="F10" i="8"/>
  <c r="F11" i="8"/>
  <c r="F12" i="8"/>
  <c r="F13" i="8"/>
  <c r="F14" i="8"/>
  <c r="F15" i="8"/>
  <c r="F16" i="8"/>
  <c r="F17" i="8"/>
  <c r="F21" i="8"/>
  <c r="F9" i="8"/>
  <c r="J311" i="11" l="1"/>
  <c r="H311" i="11"/>
  <c r="G244" i="11"/>
  <c r="G245" i="11"/>
  <c r="G246" i="11"/>
  <c r="G247" i="11"/>
  <c r="G248" i="11"/>
  <c r="H312" i="11" l="1"/>
  <c r="G46" i="11"/>
  <c r="G49" i="11"/>
  <c r="G50" i="11"/>
  <c r="G51" i="11"/>
  <c r="G52" i="11"/>
  <c r="G66" i="11"/>
  <c r="G67" i="11"/>
  <c r="G68" i="11"/>
  <c r="G70" i="11"/>
  <c r="G71" i="11"/>
  <c r="G74"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9" i="11"/>
  <c r="G250" i="11"/>
  <c r="G251" i="11"/>
  <c r="G252" i="11"/>
  <c r="G256" i="11"/>
  <c r="G257" i="11"/>
  <c r="G258" i="11"/>
  <c r="G259" i="11"/>
  <c r="G260" i="11"/>
  <c r="G300" i="11"/>
  <c r="G301" i="11"/>
  <c r="G302" i="11"/>
  <c r="G303" i="11"/>
  <c r="G304" i="11"/>
  <c r="G305" i="11"/>
  <c r="G306" i="11"/>
  <c r="G307" i="11"/>
  <c r="H318" i="11" l="1"/>
  <c r="J312" i="11"/>
  <c r="K312" i="11" l="1"/>
  <c r="J318" i="11"/>
  <c r="J46" i="11" l="1"/>
  <c r="J49" i="11"/>
  <c r="J50" i="11"/>
  <c r="J51" i="11"/>
  <c r="J52" i="11"/>
  <c r="H46" i="11"/>
  <c r="H49" i="11"/>
  <c r="H50" i="11"/>
  <c r="H51" i="11"/>
  <c r="H52" i="11"/>
  <c r="J27" i="11"/>
  <c r="J28" i="11"/>
  <c r="J29" i="11"/>
  <c r="J30" i="11"/>
  <c r="J35" i="11"/>
  <c r="J38" i="11"/>
  <c r="J39" i="11"/>
  <c r="J40" i="11"/>
  <c r="J41" i="11"/>
  <c r="J42" i="11"/>
  <c r="J43" i="11"/>
  <c r="H27" i="11"/>
  <c r="H28" i="11"/>
  <c r="H29" i="11"/>
  <c r="H30" i="11"/>
  <c r="H34" i="11"/>
  <c r="H35" i="11"/>
  <c r="H38" i="11"/>
  <c r="H39" i="11"/>
  <c r="H40" i="11"/>
  <c r="H41" i="11"/>
  <c r="H42" i="11"/>
  <c r="H43" i="11"/>
  <c r="J221" i="11"/>
  <c r="J225" i="11"/>
  <c r="J229" i="11"/>
  <c r="J233" i="11"/>
  <c r="J237" i="11"/>
  <c r="J242" i="11"/>
  <c r="J244" i="11"/>
  <c r="H246" i="11"/>
  <c r="H248" i="11"/>
  <c r="H250" i="11"/>
  <c r="H252" i="11"/>
  <c r="H258" i="11"/>
  <c r="H260" i="11"/>
  <c r="J3" i="8"/>
  <c r="G5" i="8"/>
  <c r="C5" i="8"/>
  <c r="C4" i="8"/>
  <c r="J25" i="11"/>
  <c r="H25" i="11"/>
  <c r="H71" i="11"/>
  <c r="J71" i="11"/>
  <c r="H74" i="11"/>
  <c r="J74" i="11"/>
  <c r="H75" i="11"/>
  <c r="J75" i="11"/>
  <c r="H76" i="11"/>
  <c r="J76" i="11"/>
  <c r="H77" i="11"/>
  <c r="J77" i="11"/>
  <c r="H78" i="11"/>
  <c r="J78" i="11"/>
  <c r="H79" i="11"/>
  <c r="J79" i="11"/>
  <c r="H80" i="11"/>
  <c r="J80" i="11"/>
  <c r="H81" i="11"/>
  <c r="J81" i="11"/>
  <c r="H82" i="11"/>
  <c r="J82" i="11"/>
  <c r="K311" i="11"/>
  <c r="H307" i="11"/>
  <c r="H305" i="11"/>
  <c r="H303" i="11"/>
  <c r="H301" i="11"/>
  <c r="H299" i="11"/>
  <c r="H308" i="11" s="1"/>
  <c r="J278" i="11"/>
  <c r="K278" i="11" s="1"/>
  <c r="J277" i="11"/>
  <c r="K277" i="11" s="1"/>
  <c r="J276" i="11"/>
  <c r="K276" i="11" s="1"/>
  <c r="J275" i="11"/>
  <c r="K275" i="11" s="1"/>
  <c r="J274" i="11"/>
  <c r="K274" i="11" s="1"/>
  <c r="J273" i="11"/>
  <c r="K273" i="11" s="1"/>
  <c r="J272" i="11"/>
  <c r="K272" i="11" s="1"/>
  <c r="J196" i="11"/>
  <c r="H196" i="11"/>
  <c r="J195" i="11"/>
  <c r="H195" i="11"/>
  <c r="J194" i="11"/>
  <c r="H194" i="11"/>
  <c r="J193" i="11"/>
  <c r="H193" i="11"/>
  <c r="J192" i="11"/>
  <c r="H192" i="11"/>
  <c r="J191" i="11"/>
  <c r="H191" i="11"/>
  <c r="J190" i="11"/>
  <c r="H190" i="11"/>
  <c r="J189" i="11"/>
  <c r="H189" i="11"/>
  <c r="J188" i="11"/>
  <c r="H188" i="11"/>
  <c r="J187" i="11"/>
  <c r="H187" i="11"/>
  <c r="J186" i="11"/>
  <c r="H186" i="11"/>
  <c r="J185" i="11"/>
  <c r="H185" i="11"/>
  <c r="J184" i="11"/>
  <c r="H184" i="11"/>
  <c r="J183" i="11"/>
  <c r="H183" i="11"/>
  <c r="J182" i="11"/>
  <c r="H182" i="11"/>
  <c r="J181" i="11"/>
  <c r="H181" i="11"/>
  <c r="J180" i="11"/>
  <c r="H180" i="11"/>
  <c r="J179" i="11"/>
  <c r="H179" i="11"/>
  <c r="J178" i="11"/>
  <c r="H178" i="11"/>
  <c r="J177" i="11"/>
  <c r="H177" i="11"/>
  <c r="J176" i="11"/>
  <c r="H176" i="11"/>
  <c r="J175" i="11"/>
  <c r="H175" i="11"/>
  <c r="J174" i="11"/>
  <c r="H174" i="11"/>
  <c r="J173" i="11"/>
  <c r="H173" i="11"/>
  <c r="J172" i="11"/>
  <c r="H172" i="11"/>
  <c r="J171" i="11"/>
  <c r="H171" i="11"/>
  <c r="J170" i="11"/>
  <c r="H170" i="11"/>
  <c r="J169" i="11"/>
  <c r="H169" i="11"/>
  <c r="J168" i="11"/>
  <c r="H168" i="11"/>
  <c r="J167" i="11"/>
  <c r="H167" i="11"/>
  <c r="J166" i="11"/>
  <c r="H166" i="11"/>
  <c r="J165" i="11"/>
  <c r="H165" i="11"/>
  <c r="J152" i="11"/>
  <c r="H152" i="11"/>
  <c r="J151" i="11"/>
  <c r="H151" i="11"/>
  <c r="J150" i="11"/>
  <c r="H150" i="11"/>
  <c r="J149" i="11"/>
  <c r="H149" i="11"/>
  <c r="J148" i="11"/>
  <c r="H148" i="11"/>
  <c r="J147" i="11"/>
  <c r="H147" i="11"/>
  <c r="J146" i="11"/>
  <c r="H146" i="11"/>
  <c r="J145" i="11"/>
  <c r="H145" i="11"/>
  <c r="J144" i="11"/>
  <c r="H144" i="11"/>
  <c r="J143" i="11"/>
  <c r="H143" i="11"/>
  <c r="J142" i="11"/>
  <c r="H142" i="11"/>
  <c r="J141" i="11"/>
  <c r="H141" i="11"/>
  <c r="J140" i="11"/>
  <c r="H140" i="11"/>
  <c r="J139" i="11"/>
  <c r="H139" i="11"/>
  <c r="J138" i="11"/>
  <c r="H138" i="11"/>
  <c r="J137" i="11"/>
  <c r="H137" i="11"/>
  <c r="J136" i="11"/>
  <c r="H136" i="11"/>
  <c r="J135" i="11"/>
  <c r="H135" i="11"/>
  <c r="J134" i="11"/>
  <c r="H134" i="11"/>
  <c r="J133" i="11"/>
  <c r="H133" i="11"/>
  <c r="J132" i="11"/>
  <c r="H132" i="11"/>
  <c r="J131" i="11"/>
  <c r="H131" i="11"/>
  <c r="J130" i="11"/>
  <c r="H130" i="11"/>
  <c r="J129" i="11"/>
  <c r="H129" i="11"/>
  <c r="J128" i="11"/>
  <c r="H128" i="11"/>
  <c r="J127" i="11"/>
  <c r="H127" i="11"/>
  <c r="J126" i="11"/>
  <c r="H126" i="11"/>
  <c r="J125" i="11"/>
  <c r="H125" i="11"/>
  <c r="J124" i="11"/>
  <c r="H124" i="11"/>
  <c r="J123" i="11"/>
  <c r="H123" i="11"/>
  <c r="J122" i="11"/>
  <c r="H122" i="11"/>
  <c r="J121" i="11"/>
  <c r="H121" i="11"/>
  <c r="J120" i="11"/>
  <c r="H120" i="11"/>
  <c r="J119" i="11"/>
  <c r="H119" i="11"/>
  <c r="J118" i="11"/>
  <c r="H118" i="11"/>
  <c r="J117" i="11"/>
  <c r="H117" i="11"/>
  <c r="J116" i="11"/>
  <c r="H116" i="11"/>
  <c r="J115" i="11"/>
  <c r="H115" i="11"/>
  <c r="J114" i="11"/>
  <c r="H114" i="11"/>
  <c r="J113" i="11"/>
  <c r="H113" i="11"/>
  <c r="J112" i="11"/>
  <c r="H112" i="11"/>
  <c r="J111" i="11"/>
  <c r="H111" i="11"/>
  <c r="J110" i="11"/>
  <c r="H110" i="11"/>
  <c r="J109" i="11"/>
  <c r="H109" i="11"/>
  <c r="J108" i="11"/>
  <c r="H108" i="11"/>
  <c r="J107" i="11"/>
  <c r="H107" i="11"/>
  <c r="J106" i="11"/>
  <c r="H106" i="11"/>
  <c r="J105" i="11"/>
  <c r="H105" i="11"/>
  <c r="J104" i="11"/>
  <c r="H104" i="11"/>
  <c r="J103" i="11"/>
  <c r="H103" i="11"/>
  <c r="J102" i="11"/>
  <c r="H102" i="11"/>
  <c r="J101" i="11"/>
  <c r="H101" i="11"/>
  <c r="J100" i="11"/>
  <c r="H100" i="11"/>
  <c r="J99" i="11"/>
  <c r="H99" i="11"/>
  <c r="J98" i="11"/>
  <c r="H98" i="11"/>
  <c r="J97" i="11"/>
  <c r="H97" i="11"/>
  <c r="J96" i="11"/>
  <c r="H96" i="11"/>
  <c r="J95" i="11"/>
  <c r="H95" i="11"/>
  <c r="J94" i="11"/>
  <c r="H94" i="11"/>
  <c r="J93" i="11"/>
  <c r="H93" i="11"/>
  <c r="J92" i="11"/>
  <c r="H92" i="11"/>
  <c r="J91" i="11"/>
  <c r="H91" i="11"/>
  <c r="J90" i="11"/>
  <c r="H90" i="11"/>
  <c r="J89" i="11"/>
  <c r="H89" i="11"/>
  <c r="J88" i="11"/>
  <c r="H88" i="11"/>
  <c r="J87" i="11"/>
  <c r="H87" i="11"/>
  <c r="J86" i="11"/>
  <c r="H86" i="11"/>
  <c r="J85" i="11"/>
  <c r="H85" i="11"/>
  <c r="J84" i="11"/>
  <c r="H84" i="11"/>
  <c r="J83" i="11"/>
  <c r="H83" i="11"/>
  <c r="J70" i="11"/>
  <c r="H70" i="11"/>
  <c r="J69" i="11"/>
  <c r="H69" i="11"/>
  <c r="J68" i="11"/>
  <c r="H68" i="11"/>
  <c r="J67" i="11"/>
  <c r="H67" i="11"/>
  <c r="J66" i="11"/>
  <c r="H66" i="11"/>
  <c r="J24" i="11"/>
  <c r="H24" i="11"/>
  <c r="J23" i="11"/>
  <c r="H23" i="11"/>
  <c r="J22" i="11"/>
  <c r="H22" i="11"/>
  <c r="J21" i="11"/>
  <c r="H21" i="11"/>
  <c r="J20" i="11"/>
  <c r="H20" i="11"/>
  <c r="J19" i="11"/>
  <c r="H19" i="11"/>
  <c r="J18" i="11"/>
  <c r="H18" i="11"/>
  <c r="J17" i="11"/>
  <c r="H17" i="11"/>
  <c r="J16" i="11"/>
  <c r="H16" i="11"/>
  <c r="J15" i="11"/>
  <c r="H15" i="11"/>
  <c r="J14" i="11"/>
  <c r="H14" i="11"/>
  <c r="J13" i="11"/>
  <c r="H13" i="11"/>
  <c r="J12" i="11"/>
  <c r="H12" i="11"/>
  <c r="H297" i="11" l="1"/>
  <c r="J297" i="11"/>
  <c r="H72" i="11"/>
  <c r="H53" i="11"/>
  <c r="J72" i="11"/>
  <c r="H31" i="11"/>
  <c r="J31" i="11"/>
  <c r="J53" i="11"/>
  <c r="J44" i="11"/>
  <c r="H44" i="11"/>
  <c r="K49" i="11"/>
  <c r="K46" i="11"/>
  <c r="K43" i="11"/>
  <c r="K35" i="11"/>
  <c r="K34" i="11"/>
  <c r="K29" i="11"/>
  <c r="K51" i="11"/>
  <c r="K50" i="11"/>
  <c r="K42" i="11"/>
  <c r="K41" i="11"/>
  <c r="K40" i="11"/>
  <c r="K39" i="11"/>
  <c r="K38" i="11"/>
  <c r="K30" i="11"/>
  <c r="K28" i="11"/>
  <c r="K27" i="11"/>
  <c r="K52" i="11"/>
  <c r="H225" i="11"/>
  <c r="K225" i="11" s="1"/>
  <c r="H237" i="11"/>
  <c r="K237" i="11" s="1"/>
  <c r="H229" i="11"/>
  <c r="K229" i="11" s="1"/>
  <c r="H233" i="11"/>
  <c r="K233" i="11" s="1"/>
  <c r="H221" i="11"/>
  <c r="K221" i="11" s="1"/>
  <c r="K25" i="11"/>
  <c r="K80" i="11"/>
  <c r="K81" i="11"/>
  <c r="K75" i="11"/>
  <c r="K77" i="11"/>
  <c r="K82" i="11"/>
  <c r="K78" i="11"/>
  <c r="K76" i="11"/>
  <c r="K74" i="11"/>
  <c r="K79" i="11"/>
  <c r="K71" i="11"/>
  <c r="K15" i="11"/>
  <c r="H219" i="11"/>
  <c r="H223" i="11"/>
  <c r="H227" i="11"/>
  <c r="H231" i="11"/>
  <c r="H243" i="11"/>
  <c r="J239" i="11"/>
  <c r="H244" i="11"/>
  <c r="K244" i="11" s="1"/>
  <c r="J245" i="11"/>
  <c r="K137" i="11"/>
  <c r="K310" i="11"/>
  <c r="K318" i="11" s="1"/>
  <c r="K90" i="11"/>
  <c r="K129" i="11"/>
  <c r="K145" i="11"/>
  <c r="J304" i="11"/>
  <c r="J300" i="11"/>
  <c r="J257" i="11"/>
  <c r="J256" i="11"/>
  <c r="J249" i="11"/>
  <c r="J243" i="11"/>
  <c r="J241" i="11"/>
  <c r="H240" i="11"/>
  <c r="H238" i="11"/>
  <c r="H236" i="11"/>
  <c r="H234" i="11"/>
  <c r="H232" i="11"/>
  <c r="H230" i="11"/>
  <c r="H228" i="11"/>
  <c r="H226" i="11"/>
  <c r="H224" i="11"/>
  <c r="H222" i="11"/>
  <c r="H220" i="11"/>
  <c r="K196" i="11"/>
  <c r="K192" i="11"/>
  <c r="K188" i="11"/>
  <c r="K184" i="11"/>
  <c r="K182" i="11"/>
  <c r="K181" i="11"/>
  <c r="K177" i="11"/>
  <c r="K175" i="11"/>
  <c r="K173" i="11"/>
  <c r="K171" i="11"/>
  <c r="K167" i="11"/>
  <c r="K165" i="11"/>
  <c r="K151" i="11"/>
  <c r="K147" i="11"/>
  <c r="K143" i="11"/>
  <c r="K139" i="11"/>
  <c r="K135" i="11"/>
  <c r="K131" i="11"/>
  <c r="K127" i="11"/>
  <c r="K123" i="11"/>
  <c r="K121" i="11"/>
  <c r="K119" i="11"/>
  <c r="K115" i="11"/>
  <c r="K113" i="11"/>
  <c r="K111" i="11"/>
  <c r="K107" i="11"/>
  <c r="K105" i="11"/>
  <c r="K103" i="11"/>
  <c r="K88" i="11"/>
  <c r="K86" i="11"/>
  <c r="K84" i="11"/>
  <c r="K68" i="11"/>
  <c r="K22" i="11"/>
  <c r="K16" i="11"/>
  <c r="K101" i="11"/>
  <c r="K117" i="11"/>
  <c r="K133" i="11"/>
  <c r="K149" i="11"/>
  <c r="K186" i="11"/>
  <c r="K12" i="11"/>
  <c r="K17" i="11"/>
  <c r="K69" i="11"/>
  <c r="K109" i="11"/>
  <c r="K125" i="11"/>
  <c r="K169" i="11"/>
  <c r="K179" i="11"/>
  <c r="K194" i="11"/>
  <c r="K141" i="11"/>
  <c r="K190" i="11"/>
  <c r="K13" i="11"/>
  <c r="K96" i="11"/>
  <c r="K24" i="11"/>
  <c r="K89" i="11"/>
  <c r="K23" i="11"/>
  <c r="K67" i="11"/>
  <c r="K85" i="11"/>
  <c r="J220" i="11"/>
  <c r="J224" i="11"/>
  <c r="J228" i="11"/>
  <c r="J232" i="11"/>
  <c r="J236" i="11"/>
  <c r="J248" i="11"/>
  <c r="K248" i="11" s="1"/>
  <c r="J252" i="11"/>
  <c r="K252" i="11" s="1"/>
  <c r="J260" i="11"/>
  <c r="K260" i="11" s="1"/>
  <c r="J299" i="11"/>
  <c r="J303" i="11"/>
  <c r="K303" i="11" s="1"/>
  <c r="J307" i="11"/>
  <c r="K307" i="11" s="1"/>
  <c r="K92" i="11"/>
  <c r="K95" i="11"/>
  <c r="J240" i="11"/>
  <c r="J222" i="11"/>
  <c r="J226" i="11"/>
  <c r="J230" i="11"/>
  <c r="J234" i="11"/>
  <c r="J238" i="11"/>
  <c r="H242" i="11"/>
  <c r="K242" i="11" s="1"/>
  <c r="J246" i="11"/>
  <c r="K246" i="11" s="1"/>
  <c r="J250" i="11"/>
  <c r="K250" i="11" s="1"/>
  <c r="J258" i="11"/>
  <c r="K258" i="11" s="1"/>
  <c r="J301" i="11"/>
  <c r="K301" i="11" s="1"/>
  <c r="J305" i="11"/>
  <c r="K305" i="11" s="1"/>
  <c r="H241" i="11"/>
  <c r="K83" i="11"/>
  <c r="K93" i="11"/>
  <c r="K97" i="11"/>
  <c r="K21" i="11"/>
  <c r="K87" i="11"/>
  <c r="H235" i="11"/>
  <c r="H239" i="11"/>
  <c r="J219" i="11"/>
  <c r="J223" i="11"/>
  <c r="J227" i="11"/>
  <c r="J231" i="11"/>
  <c r="J235" i="11"/>
  <c r="J247" i="11"/>
  <c r="J251" i="11"/>
  <c r="J259" i="11"/>
  <c r="J302" i="11"/>
  <c r="J306" i="11"/>
  <c r="K14" i="11"/>
  <c r="K70" i="11"/>
  <c r="K110" i="11"/>
  <c r="K130" i="11"/>
  <c r="K150" i="11"/>
  <c r="K176" i="11"/>
  <c r="K195" i="11"/>
  <c r="K19" i="11"/>
  <c r="K18" i="11"/>
  <c r="K102" i="11"/>
  <c r="K114" i="11"/>
  <c r="K122" i="11"/>
  <c r="K126" i="11"/>
  <c r="K138" i="11"/>
  <c r="K142" i="11"/>
  <c r="K166" i="11"/>
  <c r="K170" i="11"/>
  <c r="K183" i="11"/>
  <c r="K191" i="11"/>
  <c r="K94" i="11"/>
  <c r="K66" i="11"/>
  <c r="K106" i="11"/>
  <c r="K118" i="11"/>
  <c r="K134" i="11"/>
  <c r="K146" i="11"/>
  <c r="K174" i="11"/>
  <c r="K180" i="11"/>
  <c r="K187" i="11"/>
  <c r="K98" i="11"/>
  <c r="K20" i="11"/>
  <c r="K99" i="11"/>
  <c r="K100" i="11"/>
  <c r="K104" i="11"/>
  <c r="K108" i="11"/>
  <c r="K112" i="11"/>
  <c r="K116" i="11"/>
  <c r="K120" i="11"/>
  <c r="K124" i="11"/>
  <c r="K128" i="11"/>
  <c r="K132" i="11"/>
  <c r="K136" i="11"/>
  <c r="K140" i="11"/>
  <c r="K144" i="11"/>
  <c r="K148" i="11"/>
  <c r="K152" i="11"/>
  <c r="K168" i="11"/>
  <c r="K172" i="11"/>
  <c r="K178" i="11"/>
  <c r="K185" i="11"/>
  <c r="K189" i="11"/>
  <c r="K193" i="11"/>
  <c r="K91" i="11"/>
  <c r="H245" i="11"/>
  <c r="H247" i="11"/>
  <c r="H249" i="11"/>
  <c r="H251" i="11"/>
  <c r="H256" i="11"/>
  <c r="H257" i="11"/>
  <c r="H259" i="11"/>
  <c r="H300" i="11"/>
  <c r="H302" i="11"/>
  <c r="H304" i="11"/>
  <c r="H306" i="11"/>
  <c r="I38" i="10"/>
  <c r="G38" i="10"/>
  <c r="I37" i="10"/>
  <c r="G37" i="10"/>
  <c r="I33" i="10"/>
  <c r="G33" i="10"/>
  <c r="I32" i="10"/>
  <c r="G32" i="10"/>
  <c r="I31" i="10"/>
  <c r="G31" i="10"/>
  <c r="I30" i="10"/>
  <c r="G30" i="10"/>
  <c r="I46" i="10"/>
  <c r="G46" i="10"/>
  <c r="I45" i="10"/>
  <c r="G45" i="10"/>
  <c r="I41" i="10"/>
  <c r="G41" i="10"/>
  <c r="I40" i="10"/>
  <c r="G40" i="10"/>
  <c r="I39" i="10"/>
  <c r="G39" i="10"/>
  <c r="I36" i="10"/>
  <c r="G36" i="10"/>
  <c r="I35" i="10"/>
  <c r="G35" i="10"/>
  <c r="I34" i="10"/>
  <c r="G34" i="10"/>
  <c r="I29" i="10"/>
  <c r="G29" i="10"/>
  <c r="I28" i="10"/>
  <c r="G28" i="10"/>
  <c r="I27" i="10"/>
  <c r="G27" i="10"/>
  <c r="I26" i="10"/>
  <c r="G26" i="10"/>
  <c r="I25" i="10"/>
  <c r="G25" i="10"/>
  <c r="I24" i="10"/>
  <c r="G24" i="10"/>
  <c r="I23" i="10"/>
  <c r="G23" i="10"/>
  <c r="I22" i="10"/>
  <c r="G22" i="10"/>
  <c r="I21" i="10"/>
  <c r="G21" i="10"/>
  <c r="I20" i="10"/>
  <c r="G20" i="10"/>
  <c r="I19" i="10"/>
  <c r="G19" i="10"/>
  <c r="I18" i="10"/>
  <c r="G18" i="10"/>
  <c r="I17" i="10"/>
  <c r="G17" i="10"/>
  <c r="I16" i="10"/>
  <c r="G16" i="10"/>
  <c r="I15" i="10"/>
  <c r="G15" i="10"/>
  <c r="I14" i="10"/>
  <c r="G14" i="10"/>
  <c r="I13" i="10"/>
  <c r="G13" i="10"/>
  <c r="I12" i="10"/>
  <c r="G12" i="10"/>
  <c r="I11" i="10"/>
  <c r="G11" i="10"/>
  <c r="I10" i="10"/>
  <c r="G10" i="10"/>
  <c r="I9" i="10"/>
  <c r="G9" i="10"/>
  <c r="I8" i="10"/>
  <c r="G8" i="10"/>
  <c r="I7" i="10"/>
  <c r="G7" i="10"/>
  <c r="I6" i="10"/>
  <c r="G6" i="10"/>
  <c r="I5" i="10"/>
  <c r="G5" i="10"/>
  <c r="K299" i="11" l="1"/>
  <c r="K308" i="11" s="1"/>
  <c r="J308" i="11"/>
  <c r="G49" i="10"/>
  <c r="K297" i="11"/>
  <c r="K44" i="11"/>
  <c r="K72" i="11"/>
  <c r="K53" i="11"/>
  <c r="K31" i="11"/>
  <c r="K197" i="11"/>
  <c r="K230" i="11"/>
  <c r="K219" i="11"/>
  <c r="K304" i="11"/>
  <c r="K232" i="11"/>
  <c r="K243" i="11"/>
  <c r="K235" i="11"/>
  <c r="K234" i="11"/>
  <c r="K300" i="11"/>
  <c r="K247" i="11"/>
  <c r="K257" i="11"/>
  <c r="K256" i="11"/>
  <c r="K236" i="11"/>
  <c r="K231" i="11"/>
  <c r="K228" i="11"/>
  <c r="K227" i="11"/>
  <c r="K224" i="11"/>
  <c r="K223" i="11"/>
  <c r="K220" i="11"/>
  <c r="K239" i="11"/>
  <c r="K226" i="11"/>
  <c r="K245" i="11"/>
  <c r="K241" i="11"/>
  <c r="K306" i="11"/>
  <c r="K240" i="11"/>
  <c r="K238" i="11"/>
  <c r="K222" i="11"/>
  <c r="K249" i="11"/>
  <c r="K302" i="11"/>
  <c r="K259" i="11"/>
  <c r="K251" i="11"/>
  <c r="I49" i="10"/>
  <c r="J37" i="10"/>
  <c r="J38" i="10"/>
  <c r="J31" i="10"/>
  <c r="J30" i="10"/>
  <c r="J32" i="10"/>
  <c r="J33" i="10"/>
  <c r="J29" i="10"/>
  <c r="J46" i="10"/>
  <c r="J23" i="10"/>
  <c r="J24" i="10"/>
  <c r="J13" i="10"/>
  <c r="J36" i="10"/>
  <c r="J10" i="10"/>
  <c r="J12" i="10"/>
  <c r="J20" i="10"/>
  <c r="J8" i="10"/>
  <c r="J41" i="10"/>
  <c r="J18" i="10"/>
  <c r="J6" i="10"/>
  <c r="J34" i="10"/>
  <c r="J22" i="10"/>
  <c r="J40" i="10"/>
  <c r="J11" i="10"/>
  <c r="J5" i="10"/>
  <c r="J28" i="10"/>
  <c r="J9" i="10"/>
  <c r="J21" i="10"/>
  <c r="J39" i="10"/>
  <c r="J19" i="10"/>
  <c r="J7" i="10"/>
  <c r="J45" i="10"/>
  <c r="J15" i="10"/>
  <c r="J27" i="10"/>
  <c r="J25" i="10"/>
  <c r="J14" i="10"/>
  <c r="J26" i="10"/>
  <c r="J16" i="10"/>
  <c r="J35" i="10"/>
  <c r="J17" i="10"/>
  <c r="H319" i="11" l="1"/>
  <c r="J319" i="11"/>
  <c r="J49" i="10"/>
  <c r="F44" i="8" l="1"/>
  <c r="D44" i="8"/>
  <c r="K319" i="11"/>
  <c r="J27" i="8"/>
  <c r="J28" i="8"/>
  <c r="J29" i="8"/>
  <c r="J30" i="8"/>
  <c r="J32" i="8"/>
  <c r="J33" i="8"/>
  <c r="J34" i="8"/>
  <c r="J38" i="8"/>
  <c r="J26" i="8"/>
  <c r="J10" i="8"/>
  <c r="J11" i="8"/>
  <c r="J12" i="8"/>
  <c r="J13" i="8"/>
  <c r="J14" i="8"/>
  <c r="J15" i="8"/>
  <c r="J16" i="8"/>
  <c r="J17" i="8"/>
  <c r="J21" i="8"/>
  <c r="J9" i="8"/>
  <c r="I10" i="8"/>
  <c r="I11" i="8"/>
  <c r="I12" i="8"/>
  <c r="I13" i="8"/>
  <c r="I14" i="8"/>
  <c r="I15" i="8"/>
  <c r="I16" i="8"/>
  <c r="I17" i="8"/>
  <c r="I21" i="8"/>
  <c r="I9" i="8"/>
  <c r="I27" i="8"/>
  <c r="I28" i="8"/>
  <c r="I29" i="8"/>
  <c r="I30" i="8"/>
  <c r="I32" i="8"/>
  <c r="I33" i="8"/>
  <c r="I34" i="8"/>
  <c r="I38" i="8"/>
  <c r="I26" i="8"/>
  <c r="A80" i="8"/>
  <c r="A79" i="8"/>
  <c r="A78" i="8"/>
  <c r="A77" i="8"/>
  <c r="A76" i="8"/>
  <c r="A75" i="8"/>
  <c r="A64" i="8"/>
  <c r="A63" i="8"/>
  <c r="A62" i="8"/>
  <c r="A61" i="8"/>
  <c r="I44" i="8" l="1"/>
  <c r="J40" i="8"/>
  <c r="I40" i="8"/>
  <c r="K21" i="8"/>
  <c r="K38" i="8"/>
  <c r="K32" i="8"/>
  <c r="K33" i="8"/>
  <c r="K30" i="8"/>
  <c r="K29" i="8"/>
  <c r="K34" i="8"/>
  <c r="K28" i="8"/>
  <c r="K27" i="8"/>
  <c r="K11" i="8"/>
  <c r="K17" i="8"/>
  <c r="K26" i="8"/>
  <c r="K15" i="8"/>
  <c r="K14" i="8"/>
  <c r="K13" i="8"/>
  <c r="K16" i="8"/>
  <c r="K12" i="8"/>
  <c r="K9" i="8"/>
  <c r="K10" i="8"/>
  <c r="J23" i="8"/>
  <c r="I23" i="8"/>
  <c r="F43" i="8" l="1"/>
  <c r="F45" i="8" s="1"/>
  <c r="D43" i="8"/>
  <c r="K40" i="8"/>
  <c r="K23" i="8"/>
  <c r="I43" i="8" l="1"/>
  <c r="K43" i="8" s="1"/>
  <c r="D45" i="8"/>
  <c r="A57" i="8" l="1"/>
  <c r="A55" i="8"/>
  <c r="A53" i="8"/>
  <c r="I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F218" authorId="0" shapeId="0" xr:uid="{9B416A42-18BF-4AC8-9B33-DD5AF5C80AA3}">
      <text>
        <r>
          <rPr>
            <b/>
            <sz val="12"/>
            <color indexed="81"/>
            <rFont val="Arial"/>
            <family val="2"/>
          </rPr>
          <t xml:space="preserve">This section is locked.The Quantities will auto-fill from the Infilitration CalcTab.
</t>
        </r>
      </text>
    </comment>
    <comment ref="D265" authorId="0" shapeId="0" xr:uid="{A6DD2768-051E-4ABF-8B3C-234883E0113A}">
      <text>
        <r>
          <rPr>
            <b/>
            <sz val="12"/>
            <color indexed="8"/>
            <rFont val="Arial"/>
            <family val="2"/>
          </rPr>
          <t xml:space="preserve">This section is locked. The Notes will auto-fill from the Ancillary Calc Tab.
</t>
        </r>
      </text>
    </comment>
    <comment ref="F265" authorId="0" shapeId="0" xr:uid="{67025251-D1E6-4878-9F53-166F49C914B7}">
      <text>
        <r>
          <rPr>
            <b/>
            <sz val="12"/>
            <color indexed="81"/>
            <rFont val="Arial"/>
            <family val="2"/>
          </rPr>
          <t xml:space="preserve">This section is locked. The Quantities will auto-fill from the Ancillary Calc Tab.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B47" authorId="0" shapeId="0" xr:uid="{8751501E-B2D4-4009-B2F9-99398610835A}">
      <text>
        <r>
          <rPr>
            <b/>
            <sz val="12"/>
            <color indexed="81"/>
            <rFont val="Arial"/>
            <family val="2"/>
          </rPr>
          <t>Delete</t>
        </r>
        <r>
          <rPr>
            <i/>
            <u/>
            <sz val="12"/>
            <color indexed="81"/>
            <rFont val="Arial"/>
            <family val="2"/>
          </rPr>
          <t xml:space="preserve"> (add description)</t>
        </r>
        <r>
          <rPr>
            <b/>
            <sz val="12"/>
            <color indexed="81"/>
            <rFont val="Arial"/>
            <family val="2"/>
          </rPr>
          <t xml:space="preserve"> then enter the material or work item. The corrosponding cell in the Work Order will automatically populate.
</t>
        </r>
      </text>
    </comment>
    <comment ref="F47" authorId="0" shapeId="0" xr:uid="{1968099A-6DA9-4272-9B3A-5DDC01ECBCC6}">
      <text>
        <r>
          <rPr>
            <b/>
            <sz val="12"/>
            <color indexed="81"/>
            <rFont val="Arial"/>
            <family val="2"/>
          </rPr>
          <t xml:space="preserve">Enter the Material Ea cost. The corrosponding cell in the Work Order will automatically populate.
</t>
        </r>
      </text>
    </comment>
    <comment ref="H47" authorId="0" shapeId="0" xr:uid="{41C9E017-814D-49EF-8D4D-5EEACF354573}">
      <text>
        <r>
          <rPr>
            <b/>
            <sz val="12"/>
            <color indexed="81"/>
            <rFont val="Arial"/>
            <family val="2"/>
          </rPr>
          <t xml:space="preserve">Enter the Labor Ea cost. The corrosponding cell in the Work Order will automatically populate.
</t>
        </r>
      </text>
    </comment>
    <comment ref="B48" authorId="0" shapeId="0" xr:uid="{152FC193-E87F-4CCB-8807-C78AF5F7A9B3}">
      <text>
        <r>
          <rPr>
            <b/>
            <sz val="12"/>
            <color indexed="81"/>
            <rFont val="Arial"/>
            <family val="2"/>
          </rPr>
          <t>Delete</t>
        </r>
        <r>
          <rPr>
            <i/>
            <u/>
            <sz val="12"/>
            <color indexed="81"/>
            <rFont val="Arial"/>
            <family val="2"/>
          </rPr>
          <t xml:space="preserve"> (add description)</t>
        </r>
        <r>
          <rPr>
            <b/>
            <sz val="12"/>
            <color indexed="81"/>
            <rFont val="Arial"/>
            <family val="2"/>
          </rPr>
          <t xml:space="preserve"> then enter the material or work item. The corrosponding cell in the Work Order will automatically populate.
</t>
        </r>
      </text>
    </comment>
    <comment ref="F48" authorId="0" shapeId="0" xr:uid="{7DDD9711-FDE9-46D0-AB39-77F85BB7D43A}">
      <text>
        <r>
          <rPr>
            <b/>
            <sz val="12"/>
            <color indexed="81"/>
            <rFont val="Arial"/>
            <family val="2"/>
          </rPr>
          <t xml:space="preserve">Enter the Material Ea cost. The corrosponding cell in the Work Order will automatically populate.
</t>
        </r>
      </text>
    </comment>
    <comment ref="H48" authorId="0" shapeId="0" xr:uid="{A86C04A8-CFF3-479E-8E30-400AA9087EE7}">
      <text>
        <r>
          <rPr>
            <b/>
            <sz val="12"/>
            <color indexed="81"/>
            <rFont val="Arial"/>
            <family val="2"/>
          </rPr>
          <t xml:space="preserve">Enter the Labor Ea cost. The corrosponding cell in the Work Order will automatically populate.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P6" authorId="0" shapeId="0" xr:uid="{3A641B78-B8BC-4903-9523-5A46DF78993E}">
      <text>
        <r>
          <rPr>
            <sz val="9"/>
            <color indexed="81"/>
            <rFont val="Tahoma"/>
            <family val="2"/>
          </rPr>
          <t>Enter total sqft for each of the layers needed to achieve required R-value. Example: access = 4 sqft. If they need 4 layers, the qty you enter is 16 (4 sqft x 4 layers).</t>
        </r>
      </text>
    </comment>
    <comment ref="B21" authorId="0" shapeId="0" xr:uid="{A81D94A9-8D95-4C8C-A776-A8383881ADBE}">
      <text>
        <r>
          <rPr>
            <sz val="9"/>
            <color indexed="81"/>
            <rFont val="Tahoma"/>
            <family val="2"/>
          </rPr>
          <t xml:space="preserve">Perimeter calculates the sum of the 4 sides rounded up to the next whole number.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A8" authorId="0" shapeId="0" xr:uid="{D5458A69-9B1F-40E5-A2B7-6504F7452673}">
      <text>
        <r>
          <rPr>
            <sz val="9"/>
            <color indexed="81"/>
            <rFont val="Tahoma"/>
            <family val="2"/>
          </rPr>
          <t xml:space="preserve">
Enter Sequence numbers in column A to populate Work Item's</t>
        </r>
      </text>
    </comment>
    <comment ref="A25" authorId="0" shapeId="0" xr:uid="{3A1D5E14-93D2-4673-9CCD-210765EF3354}">
      <text>
        <r>
          <rPr>
            <sz val="9"/>
            <color indexed="81"/>
            <rFont val="Tahoma"/>
            <family val="2"/>
          </rPr>
          <t xml:space="preserve">
Enter Sequence numbers in column A to populate Work Item's</t>
        </r>
      </text>
    </comment>
    <comment ref="A59" authorId="0" shapeId="0" xr:uid="{770E7668-3BBB-400A-9090-1769442081C2}">
      <text>
        <r>
          <rPr>
            <sz val="12"/>
            <color indexed="81"/>
            <rFont val="Tahoma"/>
            <family val="2"/>
          </rPr>
          <t xml:space="preserve">Auto-fills from page 1
</t>
        </r>
      </text>
    </comment>
    <comment ref="A74" authorId="0" shapeId="0" xr:uid="{3BD47DDE-ED10-40EA-BBB9-2291FF3E8371}">
      <text>
        <r>
          <rPr>
            <sz val="12"/>
            <color indexed="81"/>
            <rFont val="Tahoma"/>
            <family val="2"/>
          </rPr>
          <t>Auto-fills from page 1</t>
        </r>
        <r>
          <rPr>
            <sz val="9"/>
            <color indexed="81"/>
            <rFont val="Tahoma"/>
            <family val="2"/>
          </rPr>
          <t xml:space="preserve">
</t>
        </r>
      </text>
    </comment>
  </commentList>
</comments>
</file>

<file path=xl/sharedStrings.xml><?xml version="1.0" encoding="utf-8"?>
<sst xmlns="http://schemas.openxmlformats.org/spreadsheetml/2006/main" count="1678" uniqueCount="650">
  <si>
    <t>Job #:</t>
  </si>
  <si>
    <t>Name:</t>
  </si>
  <si>
    <t>Address:</t>
  </si>
  <si>
    <t>City, Zip:</t>
  </si>
  <si>
    <t>Phone:</t>
  </si>
  <si>
    <t>Enter Qty.</t>
  </si>
  <si>
    <t>Labor Ea</t>
  </si>
  <si>
    <t>Material Ea</t>
  </si>
  <si>
    <t>Material</t>
  </si>
  <si>
    <t xml:space="preserve"> Total</t>
  </si>
  <si>
    <t>Mat Total:</t>
  </si>
  <si>
    <t>SEQ</t>
  </si>
  <si>
    <t>Cost Category</t>
  </si>
  <si>
    <t>Labor</t>
  </si>
  <si>
    <t>I</t>
  </si>
  <si>
    <t>Insulation depth markers</t>
  </si>
  <si>
    <t>Electrical box markers</t>
  </si>
  <si>
    <t>R</t>
  </si>
  <si>
    <t>A</t>
  </si>
  <si>
    <t>Roof vents (w/black jack)</t>
  </si>
  <si>
    <t>Gable vent (w/ outside attic access)</t>
  </si>
  <si>
    <t>Black jack - per gallon</t>
  </si>
  <si>
    <t>Black jack - per tube</t>
  </si>
  <si>
    <t>By pass blocks in attic (per block 64 sq in)</t>
  </si>
  <si>
    <t>Metal damming - heat source (per 10' unit)</t>
  </si>
  <si>
    <t>H</t>
  </si>
  <si>
    <t>Lath (per piece)</t>
  </si>
  <si>
    <t>Sweep</t>
  </si>
  <si>
    <t>Sweep - triple</t>
  </si>
  <si>
    <t>Sweep - brush</t>
  </si>
  <si>
    <t>Threshold - low</t>
  </si>
  <si>
    <t>Threshold - high with insert</t>
  </si>
  <si>
    <t>Threshold - bumper</t>
  </si>
  <si>
    <t>Shu</t>
  </si>
  <si>
    <t>A/C foam w/s</t>
  </si>
  <si>
    <t>Sash locks</t>
  </si>
  <si>
    <t>Caulk - latex</t>
  </si>
  <si>
    <t>Caulk - silicone</t>
  </si>
  <si>
    <t>Caulk - hi-temp</t>
  </si>
  <si>
    <t>Non-expanding foam (6 ounce can)</t>
  </si>
  <si>
    <t>Non-expanding foam (12 ounce can)</t>
  </si>
  <si>
    <t>Mortar mix (per 60 lb. bag)</t>
  </si>
  <si>
    <t>Vinyl sash replacement H&amp;S</t>
  </si>
  <si>
    <t xml:space="preserve">Wood sash replacement H&amp;S </t>
  </si>
  <si>
    <t>E</t>
  </si>
  <si>
    <t>Plexi glass (per sq inch)</t>
  </si>
  <si>
    <t>Trim interior door - pressure balancing</t>
  </si>
  <si>
    <t>Door sill (each)</t>
  </si>
  <si>
    <t>Exterior door jam w/sill (each)</t>
  </si>
  <si>
    <t>Striker plate</t>
  </si>
  <si>
    <t xml:space="preserve">Barrell bolt </t>
  </si>
  <si>
    <t xml:space="preserve">L-bracket </t>
  </si>
  <si>
    <t>Turn buckle</t>
  </si>
  <si>
    <t xml:space="preserve">Turn button </t>
  </si>
  <si>
    <t>Snap fastener</t>
  </si>
  <si>
    <t xml:space="preserve">Hook and eye </t>
  </si>
  <si>
    <t xml:space="preserve">Door pull </t>
  </si>
  <si>
    <t xml:space="preserve">Lockset - keyed </t>
  </si>
  <si>
    <t>Lockset - passage</t>
  </si>
  <si>
    <t>Deadbolt</t>
  </si>
  <si>
    <t xml:space="preserve">Modernization kit </t>
  </si>
  <si>
    <t>Shims (10 per unit)</t>
  </si>
  <si>
    <t>Silver seal (per gal)</t>
  </si>
  <si>
    <t>U</t>
  </si>
  <si>
    <t>Dryer vent (exterior kit)</t>
  </si>
  <si>
    <t>Kitchen vent (exterior kit)</t>
  </si>
  <si>
    <t xml:space="preserve">LP alarm </t>
  </si>
  <si>
    <t>Mobile home water heater closet door - exterior only</t>
  </si>
  <si>
    <t>Attic insulation- mobile home (per bag) R11</t>
  </si>
  <si>
    <t>Attic insulation- mobile home (per bag) R19</t>
  </si>
  <si>
    <t>THE PARTIES TO THIS CONTRACT HAVE AGREED TO THE FOLLOWING CHANGES</t>
  </si>
  <si>
    <t>Seq #</t>
  </si>
  <si>
    <t>Lab Total:</t>
  </si>
  <si>
    <t>2-part foam for air seal</t>
  </si>
  <si>
    <t>Agency Name:</t>
  </si>
  <si>
    <t>Agency Contact:</t>
  </si>
  <si>
    <t>Email:</t>
  </si>
  <si>
    <t>Due Date:</t>
  </si>
  <si>
    <t>Total</t>
  </si>
  <si>
    <t>ECM</t>
  </si>
  <si>
    <t>Infiltration</t>
  </si>
  <si>
    <t>choose</t>
  </si>
  <si>
    <t>Miscellaneous Infiltration Cost</t>
  </si>
  <si>
    <t>Seq#</t>
  </si>
  <si>
    <t>Cost Cat</t>
  </si>
  <si>
    <t>Approval Date:</t>
  </si>
  <si>
    <t>Client Name:</t>
  </si>
  <si>
    <t>Address, City, Zip:</t>
  </si>
  <si>
    <t>Qty.</t>
  </si>
  <si>
    <t>Material Total</t>
  </si>
  <si>
    <t>Labor     Ea</t>
  </si>
  <si>
    <t>Name of Contractor:</t>
  </si>
  <si>
    <t>Contractor Signature:</t>
  </si>
  <si>
    <t>Date:</t>
  </si>
  <si>
    <t>Job#:</t>
  </si>
  <si>
    <r>
      <rPr>
        <b/>
        <sz val="12"/>
        <rFont val="Arial"/>
        <family val="2"/>
      </rPr>
      <t>NOTE:</t>
    </r>
    <r>
      <rPr>
        <sz val="12"/>
        <rFont val="Arial"/>
        <family val="2"/>
      </rPr>
      <t xml:space="preserve"> Infiltration measures are populated from the Infiltration Calculation Sheet.</t>
    </r>
  </si>
  <si>
    <t>Ave Costs</t>
  </si>
  <si>
    <t>Material/ Work Item</t>
  </si>
  <si>
    <t xml:space="preserve">Infiltration Calculation                  </t>
  </si>
  <si>
    <t>Work ItemsTo Be Added</t>
  </si>
  <si>
    <t>Work Items To Be Deleted</t>
  </si>
  <si>
    <t>Work Items to be Added - List Location and Reason for Change</t>
  </si>
  <si>
    <t>Work Items to be Deleted - List Reason for Change</t>
  </si>
  <si>
    <t>Work Item</t>
  </si>
  <si>
    <t>Qty</t>
  </si>
  <si>
    <t>Material Each</t>
  </si>
  <si>
    <t>Labor    Each</t>
  </si>
  <si>
    <t>Labor    Total</t>
  </si>
  <si>
    <t>sqft</t>
  </si>
  <si>
    <t>Door Pull - each</t>
  </si>
  <si>
    <t>Hook and Eye</t>
  </si>
  <si>
    <t>Pressure Points - R13 - Cellulose (per sq ft) for infiltration</t>
  </si>
  <si>
    <t>Pressure Points - R19 - Cellulose (per sq ft) for infiltration</t>
  </si>
  <si>
    <t>Pressure Points - R30 - Cellulose (per sq ft) for infiltration</t>
  </si>
  <si>
    <t>Pressure Points - R38 - Cellulose (per sq ft) for infiltration</t>
  </si>
  <si>
    <t>Foam w/s (30' roll)</t>
  </si>
  <si>
    <t>Sheet Metal for air sealing  (20"x20" 28 gauge)</t>
  </si>
  <si>
    <t xml:space="preserve">Miscellaneous repair-1 </t>
  </si>
  <si>
    <t>Miscellaneous repair-2</t>
  </si>
  <si>
    <t>Miscellaneous repair-3</t>
  </si>
  <si>
    <t>Replacement Glass (per sq inch)</t>
  </si>
  <si>
    <t>5" elbows (each)</t>
  </si>
  <si>
    <t>Reducer (each)</t>
  </si>
  <si>
    <t>Clamp (each)</t>
  </si>
  <si>
    <t>Foil tape (per job)</t>
  </si>
  <si>
    <t>Underbelly insulation - mobile home  (per bag)</t>
  </si>
  <si>
    <t>M</t>
  </si>
  <si>
    <t>Wall plugs (each) - Plastic</t>
  </si>
  <si>
    <t>Wall plugs (each) - Wood</t>
  </si>
  <si>
    <t>Attic, KW, CS access (cut new hole)</t>
  </si>
  <si>
    <t>Attic, KW, CS access w/s</t>
  </si>
  <si>
    <t>Gable vent (All Sizes)</t>
  </si>
  <si>
    <t>Soffit vents 4 in.x12 in.</t>
  </si>
  <si>
    <t>Soffit vent chutes</t>
  </si>
  <si>
    <t>Recessed light covers - 12x12x24    5/8 in. drywall</t>
  </si>
  <si>
    <t>Air - Tight Recessed LED Light insert</t>
  </si>
  <si>
    <t>Kneewall backing (per sqft) House wrap or Insulation fabric</t>
  </si>
  <si>
    <t>Kneewall backing (per sqft) - Repair</t>
  </si>
  <si>
    <t>House wrap (per sqft)</t>
  </si>
  <si>
    <t>House wrap for floor joist (per sqft) - Repair</t>
  </si>
  <si>
    <t>Vapor barrier (plastic) (per sqft)</t>
  </si>
  <si>
    <t>Seam Tape Per roll 1 7/8" 164ft</t>
  </si>
  <si>
    <t>Vapor barrier Mastic (per gallon)</t>
  </si>
  <si>
    <t>Lath (per piece)Ancillary</t>
  </si>
  <si>
    <t>Lath (per piece)Repair</t>
  </si>
  <si>
    <t>Duct Insulation (per lnft) - R8 (for existing ventilation ducts)</t>
  </si>
  <si>
    <t>Duct Insulation (per lnft) - For Health &amp; Safety</t>
  </si>
  <si>
    <t>Weatherstrip without carrier (36 in. door kit)</t>
  </si>
  <si>
    <t>Weatherstrip with a carrier (36 in. door kit)</t>
  </si>
  <si>
    <t>Fire rated liquid foam (12 ounce can)</t>
  </si>
  <si>
    <t>Non-expanding foam (20-24 ounce can) (for use with spray gun)</t>
  </si>
  <si>
    <t>Froth Pack 200 board feet</t>
  </si>
  <si>
    <t>Froth Pack 600 board feet</t>
  </si>
  <si>
    <t>Non-expanding foam Tank  20# Tank</t>
  </si>
  <si>
    <t>Expanding foam (i.e. Great Stuff Gaps and Cracks) (12 ounce)</t>
  </si>
  <si>
    <t>Patching plaster (per lb.)Repair</t>
  </si>
  <si>
    <t>Patching plaster (per lb.) Infiltration</t>
  </si>
  <si>
    <t>Mud\taping (per gal.) - for Repairs</t>
  </si>
  <si>
    <t>Mud\taping (per gal.) -Infiltration</t>
  </si>
  <si>
    <t>Ceiling tile (per sqft)</t>
  </si>
  <si>
    <t>Sheetrock 1/2 in. (per sqft)</t>
  </si>
  <si>
    <t>Sheetrock 1/2" (per sq ft)-Infiltration</t>
  </si>
  <si>
    <t>Sheetrock 5/8 in. (per sqft)</t>
  </si>
  <si>
    <t>Sheetrock 5/8 (per sq ft)-Infiltration</t>
  </si>
  <si>
    <t>Foil faced rigid board 1/2 in. (per sqft)</t>
  </si>
  <si>
    <t>Foil faced rigid board 3/4 in. (per sqft)</t>
  </si>
  <si>
    <t>Foil faced rigid board 1 in. (per sqft)</t>
  </si>
  <si>
    <t>Blocks - cement (8 in. x 8 in. x16 in.)</t>
  </si>
  <si>
    <t>Window Complete - per sqft ECM ($800 max/ window) ($600 max Utility)</t>
  </si>
  <si>
    <t>Window Complete - per sqft H&amp;S ($800 max/ window) ($600 max Utility)</t>
  </si>
  <si>
    <t>Window sill (per lnft)</t>
  </si>
  <si>
    <t>Window Glaze (per pint) (includes push points)</t>
  </si>
  <si>
    <t>Sash channels</t>
  </si>
  <si>
    <t>Door - solid core slab (All Sizes) Health and Safety</t>
  </si>
  <si>
    <t>Door - solid core prehung (All Sizes.) ECM</t>
  </si>
  <si>
    <t>Door - solid core prehung - Complete - Health &amp; Safety</t>
  </si>
  <si>
    <t>Door - hollow core prehung - (All Sizes) Health and safety</t>
  </si>
  <si>
    <t>Door - steel prehung W/O Light (All Sizes) Complete-ECM</t>
  </si>
  <si>
    <t>Door - steel prehung  W/Light (All Sizes) Complete-ECM</t>
  </si>
  <si>
    <t xml:space="preserve">Door - steel pre hung W/O Light(All Sizes) Complete - Health &amp; Safety </t>
  </si>
  <si>
    <t>Door - steel prehung  W/Light (All Sizes) Complete-Health and Safety</t>
  </si>
  <si>
    <t>Exterior Door - Utility (ENERGY STAR certified, 2 door max. per home at $800/ea.)</t>
  </si>
  <si>
    <t>Lower Grade Access - Complete</t>
  </si>
  <si>
    <t>Upper Grade Access - Complete</t>
  </si>
  <si>
    <t>Car siding (per lnft)</t>
  </si>
  <si>
    <t>Butt hinges 4 in. hinges</t>
  </si>
  <si>
    <t xml:space="preserve">T-hinges 4 in. </t>
  </si>
  <si>
    <t>T-hinges 2 in.</t>
  </si>
  <si>
    <t>Paint (interior) (per quart)</t>
  </si>
  <si>
    <t>Paint (exterior) (per quart)</t>
  </si>
  <si>
    <t>Dehumidifier (Gen H&amp;S Repair)($3k max) (50 pint Energy Star)</t>
  </si>
  <si>
    <t>Guttering (Gen H&amp;S Repair)($3kmax) $20/Labor and $4 per ft/elbow material</t>
  </si>
  <si>
    <t>Grading (Gen H&amp;S Repair)($3k max) $15cuft + $75/ hour</t>
  </si>
  <si>
    <t>Elastomeric Roof Coat (per 5 gallons)</t>
  </si>
  <si>
    <t>Lumber 1x2 (per lnft)</t>
  </si>
  <si>
    <t>Lumber 1x2 (per lnft) (Pressure-treated)</t>
  </si>
  <si>
    <t>Lumber 1x4 (per lnft)</t>
  </si>
  <si>
    <t>Lumber 1x4 (per lnft) (Pressure-treated)</t>
  </si>
  <si>
    <t>Lumber 1x6 (per lnft)</t>
  </si>
  <si>
    <t>Lumber 1x6 (per lnft) (Pressure-treated)</t>
  </si>
  <si>
    <t>Lumber 1x8 (per lnft)</t>
  </si>
  <si>
    <t>Lumber 1x8 (per lnft) (Pressure-treated)</t>
  </si>
  <si>
    <t>Lumber 1x10 (per lnft)</t>
  </si>
  <si>
    <t>Lumber 1x10 (per lnft) (Pressure-treated)</t>
  </si>
  <si>
    <t>Lumber 1x12 (per lnft)</t>
  </si>
  <si>
    <t>Lumber 1x12 (per lnft) (Pressure-treated)</t>
  </si>
  <si>
    <t>Lumber 2x2 (per lnft)</t>
  </si>
  <si>
    <t>Lumber 2x2 (per lnft) (Pressure-treated)</t>
  </si>
  <si>
    <t>Lumber 2x4 (per lnft)</t>
  </si>
  <si>
    <t>Lumber 2x4 (per lnft) (Pressure-treated)</t>
  </si>
  <si>
    <t>Lumber 2x6 (per lnft)</t>
  </si>
  <si>
    <t>Lumber 2x6 (per lnft) (Pressure-treated)</t>
  </si>
  <si>
    <t>Lumber 2x8 (per lnft)</t>
  </si>
  <si>
    <t>Lumber 2x8 (per lnft) (Pressure-treated)</t>
  </si>
  <si>
    <t>Lumber 2x10 (per lnft)</t>
  </si>
  <si>
    <t>Lumber 2x10 (per lnft) (Pressure-treated)</t>
  </si>
  <si>
    <t>Lumber 2x12 (per lnft)</t>
  </si>
  <si>
    <t>Lumber 2x12 (per lnft) (Pressure-treated)</t>
  </si>
  <si>
    <t xml:space="preserve">Parting stop  (per lnft) 1/2 in. x 2 in. </t>
  </si>
  <si>
    <t>Door/window stop  (per lnft)</t>
  </si>
  <si>
    <t>Door/window casing  (per lnft)</t>
  </si>
  <si>
    <t>Window trim (5/4 board)  (per lnft)</t>
  </si>
  <si>
    <t>Brickmould (per lnft) (wood)</t>
  </si>
  <si>
    <t>Plywood 1/2 in. (per sqft)-treated cdx</t>
  </si>
  <si>
    <t>Plywood 1/2 in. (per sqft)-OSB</t>
  </si>
  <si>
    <t>Plywood 3/4 in. (per sqft)-treated cdx</t>
  </si>
  <si>
    <t>Plywood 3/4 in. (per sqft)-OSB</t>
  </si>
  <si>
    <t>Plywood 3/4 in. ac (per sqft)</t>
  </si>
  <si>
    <t>Blue or Pink foamboard 2 in. (per sqft) R10</t>
  </si>
  <si>
    <t>Siding (per lnft) All types - Cost plus 25% $75 per Hour labor</t>
  </si>
  <si>
    <t>Siding material All types - Cost plus 25%  $75 per hour labor(Corners, J-channel)</t>
  </si>
  <si>
    <t>Roll roofing (per 100 sqft roll)</t>
  </si>
  <si>
    <t>Shingles (per 100 sqft) 25 year any color</t>
  </si>
  <si>
    <t>Roof Coating (per gal)</t>
  </si>
  <si>
    <t>Aluminum Roof Coating (per gal)</t>
  </si>
  <si>
    <t>Metal flashing (per lnft) for roofing only</t>
  </si>
  <si>
    <t>Unfaced fiberglass for K&amp;T damming per ft.</t>
  </si>
  <si>
    <t>LED 100 W Replacement bulbs (16-20W)</t>
  </si>
  <si>
    <t>LED 75W Replacement bulbs (9-13W)</t>
  </si>
  <si>
    <t>LED 60 W Replacement bulbs (8-12W)</t>
  </si>
  <si>
    <t>LED 40 W Replacement bulbs (6-9W)</t>
  </si>
  <si>
    <t>4 in. elbows (each)</t>
  </si>
  <si>
    <t>6 in. elbows (each)</t>
  </si>
  <si>
    <t>Bathroom vent (exterior kit) 4 in.</t>
  </si>
  <si>
    <t>Bathroom vent (exterior kit) 6 in.</t>
  </si>
  <si>
    <t>Dryer vent (duct per ft) 4 in. rigid metal</t>
  </si>
  <si>
    <t>Dryer vent (duct per ft) 5 in. rigid metal</t>
  </si>
  <si>
    <t>Bathroom vent (duct per ft) 4 in. rigid metal</t>
  </si>
  <si>
    <t>Bathroom vent (duct per ft) 6 in. flex - R8</t>
  </si>
  <si>
    <t>Bathroom vent (duct per ft) 5 in.</t>
  </si>
  <si>
    <t>Kitchen vent (duct per ft) 28 gauge x 8 in.</t>
  </si>
  <si>
    <t>Duct sealing (per ft) - conditioned area</t>
  </si>
  <si>
    <t>Duct sealing (per ft) - unconditioned area</t>
  </si>
  <si>
    <t>Carbon monoxide alarm (sealed w/ 10yr battery)</t>
  </si>
  <si>
    <t>Smoke alarm (dual sensor)</t>
  </si>
  <si>
    <t>Transfer grille (ALL Sizes) (min. size - 100 sqin free air - i.e. 10 in. x 10 in.)</t>
  </si>
  <si>
    <t xml:space="preserve">Energy recovery ventilator (ERV) </t>
  </si>
  <si>
    <t>Lead Safe Work Practices - Exterior (qty = perimeter)</t>
  </si>
  <si>
    <t>Lead Safe Work Practices - Interior (qty=perimeter)</t>
  </si>
  <si>
    <t>Attic insulation- mobile home (per bag) R30</t>
  </si>
  <si>
    <t>Attic insulation- mobile home (per bag) R38</t>
  </si>
  <si>
    <t>Celotex 1 in. (underbelly) (per sqft) - Repair</t>
  </si>
  <si>
    <t>Celotex 1 in. (underbelly) (per sqft) - Infiltration</t>
  </si>
  <si>
    <t>Seal underbelly (per sqft) - Infiltration</t>
  </si>
  <si>
    <t>Calculated Measure</t>
  </si>
  <si>
    <t>I-ANC</t>
  </si>
  <si>
    <t>X</t>
  </si>
  <si>
    <t>A-ANC</t>
  </si>
  <si>
    <t>R-ANC</t>
  </si>
  <si>
    <t>I-CEL</t>
  </si>
  <si>
    <t>I-FG</t>
  </si>
  <si>
    <t>I-2PF</t>
  </si>
  <si>
    <t>I-RFB</t>
  </si>
  <si>
    <t>I-DUC</t>
  </si>
  <si>
    <t>I-MH</t>
  </si>
  <si>
    <t>R-MH</t>
  </si>
  <si>
    <t>A-MH</t>
  </si>
  <si>
    <t>H-MH</t>
  </si>
  <si>
    <t>E-MH</t>
  </si>
  <si>
    <t>U-MH</t>
  </si>
  <si>
    <t>Ancillary Measure</t>
  </si>
  <si>
    <t>Legend of Cost Categories</t>
  </si>
  <si>
    <t>Main Categories</t>
  </si>
  <si>
    <t>A=</t>
  </si>
  <si>
    <t>E=</t>
  </si>
  <si>
    <t xml:space="preserve">H= </t>
  </si>
  <si>
    <t>Health &amp; Safety</t>
  </si>
  <si>
    <t>I=</t>
  </si>
  <si>
    <t>Insulation</t>
  </si>
  <si>
    <t>R=</t>
  </si>
  <si>
    <t>Repair</t>
  </si>
  <si>
    <t>U=</t>
  </si>
  <si>
    <t>Utility</t>
  </si>
  <si>
    <t>ANC =</t>
  </si>
  <si>
    <t>Ancillary</t>
  </si>
  <si>
    <t>Cel=</t>
  </si>
  <si>
    <t>Cellulose</t>
  </si>
  <si>
    <t>MH=</t>
  </si>
  <si>
    <t>Mobile Home</t>
  </si>
  <si>
    <t>FG=</t>
  </si>
  <si>
    <t>Fiberglass</t>
  </si>
  <si>
    <t>2PF=</t>
  </si>
  <si>
    <t>2 part foam</t>
  </si>
  <si>
    <t>DUC=</t>
  </si>
  <si>
    <t>Duct</t>
  </si>
  <si>
    <t>RFB=</t>
  </si>
  <si>
    <t>Rigid Foam Board</t>
  </si>
  <si>
    <t>Sub-Categories</t>
  </si>
  <si>
    <t xml:space="preserve">Material </t>
  </si>
  <si>
    <t>Mat. Total:</t>
  </si>
  <si>
    <t>Lab. Total:</t>
  </si>
  <si>
    <t xml:space="preserve">Duct Insulation (per lnft) - Heating/Cooling ducts </t>
  </si>
  <si>
    <t>Siding (per lnft) All types - Cost plus 25% $75/ hour labor</t>
  </si>
  <si>
    <t>Material:</t>
  </si>
  <si>
    <t>Labor:</t>
  </si>
  <si>
    <t>Exhaust fan w/light (ea) - for moisture issues (excludes venting)</t>
  </si>
  <si>
    <t>Kitchen exhaust (ea) - for moisture issues (excludes venting)</t>
  </si>
  <si>
    <t>Kitchen exhaust (ea) - continuous for ASHRAE (excludes venting)</t>
  </si>
  <si>
    <t>Exhaust fan (ea) - moistures issues (excludes venting)</t>
  </si>
  <si>
    <t>Exhaust fan w/light (ea) - continuous for ASHRAE (excludes venting)</t>
  </si>
  <si>
    <t xml:space="preserve">Extra Labor-Sidewall Insulation-Mobile Home         </t>
  </si>
  <si>
    <t xml:space="preserve">Extra Labor-Cantilever Floor Insulation                    </t>
  </si>
  <si>
    <t xml:space="preserve">Extra Labor-Kneewall Insulation                            </t>
  </si>
  <si>
    <t xml:space="preserve">Extra Labor-Sill Insulation                                      </t>
  </si>
  <si>
    <t xml:space="preserve">Extra Labor-Attic Insulation       </t>
  </si>
  <si>
    <t xml:space="preserve">Extra Labor-Attic Insulation Mobile Home </t>
  </si>
  <si>
    <t xml:space="preserve">Extra Labor-Floored attic Insulation                       </t>
  </si>
  <si>
    <t xml:space="preserve">Extra Labor-Ceiling Slants Insulation                       </t>
  </si>
  <si>
    <t xml:space="preserve">Extra Labor-Sidewall Insulation                              </t>
  </si>
  <si>
    <t xml:space="preserve">Extra Labor-Crawlspace Insulation                         </t>
  </si>
  <si>
    <t xml:space="preserve">Extra Labor-Underbelly Insulation                           </t>
  </si>
  <si>
    <t xml:space="preserve">Extra Labor-Floor Joist Insulation                           </t>
  </si>
  <si>
    <t xml:space="preserve">Extra Labor-Duct Insulation                                    </t>
  </si>
  <si>
    <t xml:space="preserve">Extra Labor-Infiltration 1                                       </t>
  </si>
  <si>
    <t xml:space="preserve">Extra Labor-Infiltration 2                                        </t>
  </si>
  <si>
    <t xml:space="preserve">Extra Labor-Infiltration 3                                       </t>
  </si>
  <si>
    <t xml:space="preserve">Extra Labor-Infiltration 5                                        </t>
  </si>
  <si>
    <t xml:space="preserve">Extra Labor-Infiltration 4                                        </t>
  </si>
  <si>
    <t xml:space="preserve">Extra Labor-Repairs 1                                           </t>
  </si>
  <si>
    <t xml:space="preserve">Extra Labor-Repairs 2                                          </t>
  </si>
  <si>
    <t xml:space="preserve">Extra Labor-Repairs 3                                           </t>
  </si>
  <si>
    <t xml:space="preserve">Extra Labor-Repairs 4                                       </t>
  </si>
  <si>
    <t xml:space="preserve">Extra Labor-Repairs 5                                        </t>
  </si>
  <si>
    <t>Attic, KW, CS access insulation - 1" Foil faced rigid foamboard (R6)</t>
  </si>
  <si>
    <t>Siding material All types - Cost plus 25%  $75/ hour labor(Corners, J-channel)</t>
  </si>
  <si>
    <t>Exhaust fan (ea) - continuous for ASHRAE (excludes venting)</t>
  </si>
  <si>
    <t>••• Labor Only •••</t>
  </si>
  <si>
    <t>Material     Ea</t>
  </si>
  <si>
    <t>Material     Total</t>
  </si>
  <si>
    <t>Labor      Total</t>
  </si>
  <si>
    <r>
      <t xml:space="preserve">Go Back Fee - Labor </t>
    </r>
    <r>
      <rPr>
        <b/>
        <sz val="10"/>
        <color theme="1"/>
        <rFont val="Arial"/>
        <family val="2"/>
      </rPr>
      <t>($75 max) (HEAP ONLY)</t>
    </r>
  </si>
  <si>
    <r>
      <t xml:space="preserve">Extra Labor-Attic Insulation </t>
    </r>
    <r>
      <rPr>
        <b/>
        <sz val="10"/>
        <color theme="1"/>
        <rFont val="Arial"/>
        <family val="2"/>
      </rPr>
      <t>($18.75 per 15 minutes)(qty. = quarter hours)</t>
    </r>
  </si>
  <si>
    <r>
      <t xml:space="preserve">Extra Labor-Attic Insulation Mobile Home </t>
    </r>
    <r>
      <rPr>
        <b/>
        <sz val="10"/>
        <color theme="1"/>
        <rFont val="Arial"/>
        <family val="2"/>
      </rPr>
      <t>($18.75 per 15 minutes)(qty. = quarter hours)</t>
    </r>
  </si>
  <si>
    <r>
      <t xml:space="preserve">Extra Labor-Floored attic Insulation </t>
    </r>
    <r>
      <rPr>
        <b/>
        <sz val="10"/>
        <color theme="1"/>
        <rFont val="Arial"/>
        <family val="2"/>
      </rPr>
      <t>($18.75 per 15 minutes)(qty. = quarter hours)</t>
    </r>
  </si>
  <si>
    <r>
      <t xml:space="preserve">Extra Labor-Ceiling Slants Insulation </t>
    </r>
    <r>
      <rPr>
        <b/>
        <sz val="10"/>
        <color theme="1"/>
        <rFont val="Arial"/>
        <family val="2"/>
      </rPr>
      <t>($18.75 per 15 minutes)(qty. = quarter hours)</t>
    </r>
  </si>
  <si>
    <r>
      <t xml:space="preserve">Extra Labor-Sidewall Insulation </t>
    </r>
    <r>
      <rPr>
        <b/>
        <sz val="10"/>
        <color theme="1"/>
        <rFont val="Arial"/>
        <family val="2"/>
      </rPr>
      <t>($18.75 per 15 minutes)(qty. = quarter hours)</t>
    </r>
  </si>
  <si>
    <r>
      <t xml:space="preserve">Extra Labor-Sidewall Insulation-Mobile Home </t>
    </r>
    <r>
      <rPr>
        <b/>
        <sz val="10"/>
        <color theme="1"/>
        <rFont val="Arial"/>
        <family val="2"/>
      </rPr>
      <t>($18.75 per 15 minutes)(qty. = quarter hours)</t>
    </r>
  </si>
  <si>
    <r>
      <t xml:space="preserve">Extra Labor-Cantilever Floor Insulation </t>
    </r>
    <r>
      <rPr>
        <b/>
        <sz val="10"/>
        <color theme="1"/>
        <rFont val="Arial"/>
        <family val="2"/>
      </rPr>
      <t>($18.75 per 15 minutes)(qty. = quarter hours)</t>
    </r>
  </si>
  <si>
    <r>
      <t xml:space="preserve">Extra Labor-Kneewall Insulation </t>
    </r>
    <r>
      <rPr>
        <b/>
        <sz val="10"/>
        <color theme="1"/>
        <rFont val="Arial"/>
        <family val="2"/>
      </rPr>
      <t>($18.75 per 15 minutes)(qty. = quarter hours)</t>
    </r>
  </si>
  <si>
    <r>
      <t xml:space="preserve">Extra Labor-Sill Insulation </t>
    </r>
    <r>
      <rPr>
        <b/>
        <sz val="10"/>
        <color theme="1"/>
        <rFont val="Arial"/>
        <family val="2"/>
      </rPr>
      <t>($18.75 per 15 minutes)(qty. = quarter hours)</t>
    </r>
  </si>
  <si>
    <r>
      <t xml:space="preserve">Extra Labor-Crawlspace Insulation </t>
    </r>
    <r>
      <rPr>
        <b/>
        <sz val="10"/>
        <color theme="1"/>
        <rFont val="Arial"/>
        <family val="2"/>
      </rPr>
      <t>($18.75 per 15 minutes)(qty. = quarter hours)</t>
    </r>
  </si>
  <si>
    <r>
      <t xml:space="preserve">Extra Labor-Underbelly Insulation </t>
    </r>
    <r>
      <rPr>
        <b/>
        <sz val="10"/>
        <color theme="1"/>
        <rFont val="Arial"/>
        <family val="2"/>
      </rPr>
      <t>($18.75 per 15 minutes)(qty. = quarter hours)</t>
    </r>
  </si>
  <si>
    <r>
      <t xml:space="preserve">Extra Labor-Floor Joist Insulation </t>
    </r>
    <r>
      <rPr>
        <b/>
        <sz val="10"/>
        <color theme="1"/>
        <rFont val="Arial"/>
        <family val="2"/>
      </rPr>
      <t>($18.75 per 15 minutes)(qty. = quarter hours)</t>
    </r>
  </si>
  <si>
    <r>
      <t xml:space="preserve">Extra Labor-Duct Insulation </t>
    </r>
    <r>
      <rPr>
        <b/>
        <sz val="10"/>
        <color theme="1"/>
        <rFont val="Arial"/>
        <family val="2"/>
      </rPr>
      <t>($18.75 per 15 minutes)(qty. = quarter hours)</t>
    </r>
  </si>
  <si>
    <r>
      <t xml:space="preserve">Extra Labor-Infiltration 1 </t>
    </r>
    <r>
      <rPr>
        <b/>
        <sz val="10"/>
        <color theme="1"/>
        <rFont val="Arial"/>
        <family val="2"/>
      </rPr>
      <t>($18.75 per 15 minutes)(qty. = quarter hours)</t>
    </r>
  </si>
  <si>
    <r>
      <t xml:space="preserve">Extra Labor-Infiltration 2 </t>
    </r>
    <r>
      <rPr>
        <b/>
        <sz val="10"/>
        <color theme="1"/>
        <rFont val="Arial"/>
        <family val="2"/>
      </rPr>
      <t>($18.75 per 15 minutes)(qty. = quarter hours)</t>
    </r>
  </si>
  <si>
    <r>
      <t xml:space="preserve">Extra Labor-Infiltration 3 </t>
    </r>
    <r>
      <rPr>
        <b/>
        <sz val="10"/>
        <color theme="1"/>
        <rFont val="Arial"/>
        <family val="2"/>
      </rPr>
      <t>($18.75 per 15 minutes)(qty. = quarter hours)</t>
    </r>
  </si>
  <si>
    <r>
      <t xml:space="preserve">Extra Labor-Infiltration 4 </t>
    </r>
    <r>
      <rPr>
        <b/>
        <sz val="10"/>
        <color theme="1"/>
        <rFont val="Arial"/>
        <family val="2"/>
      </rPr>
      <t>($18.75 per 15 minutes)(qty. = quarter hours)</t>
    </r>
  </si>
  <si>
    <r>
      <t xml:space="preserve">Extra Labor-Infiltration 5 </t>
    </r>
    <r>
      <rPr>
        <b/>
        <sz val="10"/>
        <color theme="1"/>
        <rFont val="Arial"/>
        <family val="2"/>
      </rPr>
      <t>($18.75 per 15 minutes)(qty. = quarter hours)</t>
    </r>
  </si>
  <si>
    <r>
      <t xml:space="preserve">Extra Labor-Repairs 1    </t>
    </r>
    <r>
      <rPr>
        <b/>
        <sz val="10"/>
        <color theme="1"/>
        <rFont val="Arial"/>
        <family val="2"/>
      </rPr>
      <t>($18.75 per 15 minutes)(qty. = quarter hours)</t>
    </r>
  </si>
  <si>
    <r>
      <t xml:space="preserve">Extra Labor-Repairs 2    </t>
    </r>
    <r>
      <rPr>
        <b/>
        <sz val="10"/>
        <color theme="1"/>
        <rFont val="Arial"/>
        <family val="2"/>
      </rPr>
      <t>($18.75 per 15 minutes)(qty. = quarter hours)</t>
    </r>
  </si>
  <si>
    <r>
      <t xml:space="preserve">Extra Labor-Repairs 3    </t>
    </r>
    <r>
      <rPr>
        <b/>
        <sz val="10"/>
        <color theme="1"/>
        <rFont val="Arial"/>
        <family val="2"/>
      </rPr>
      <t>($18.75 per 15 minutes)(qty. = quarter hours)</t>
    </r>
  </si>
  <si>
    <r>
      <t xml:space="preserve">Extra Labor-Repairs 4    </t>
    </r>
    <r>
      <rPr>
        <b/>
        <sz val="10"/>
        <color theme="1"/>
        <rFont val="Arial"/>
        <family val="2"/>
      </rPr>
      <t>($18.75 per 15 minutes)(qty. = quarter hours)</t>
    </r>
  </si>
  <si>
    <r>
      <t xml:space="preserve">Extra Labor-Repairs 5    </t>
    </r>
    <r>
      <rPr>
        <b/>
        <sz val="10"/>
        <color theme="1"/>
        <rFont val="Arial"/>
        <family val="2"/>
      </rPr>
      <t>($18.75 per 15 minutes)(qty. = quarter hours)</t>
    </r>
  </si>
  <si>
    <t>MISC. (enter seq #, description, cost cat, qty, material ea, labor ea)</t>
  </si>
  <si>
    <t>Misc. Insulation Item</t>
  </si>
  <si>
    <t>Fiberglass Insulation</t>
  </si>
  <si>
    <t>2-Part Foam, Rigid Foam Board &amp; Duct Insulation</t>
  </si>
  <si>
    <t>Mobile Home Specific</t>
  </si>
  <si>
    <t>Utility Measures</t>
  </si>
  <si>
    <t>PY25 version:</t>
  </si>
  <si>
    <r>
      <t xml:space="preserve">Step 1:
</t>
    </r>
    <r>
      <rPr>
        <b/>
        <sz val="11"/>
        <color theme="1"/>
        <rFont val="Arial"/>
        <family val="2"/>
      </rPr>
      <t>Enter the length and width of the opening in inches</t>
    </r>
  </si>
  <si>
    <t>Measure      Total</t>
  </si>
  <si>
    <t>Attic, KW, CS Access (cut new hole) - each</t>
  </si>
  <si>
    <t>Attic, KW, CS Access WS (each)</t>
  </si>
  <si>
    <t>Plywood 3/4 in. ac - Lid/ Door(1/4 sheet - 8 sqft)</t>
  </si>
  <si>
    <t>Caulk</t>
  </si>
  <si>
    <t>Barrell Bolt</t>
  </si>
  <si>
    <t>Perimeter:</t>
  </si>
  <si>
    <t>ln ft</t>
  </si>
  <si>
    <r>
      <rPr>
        <b/>
        <u/>
        <sz val="12"/>
        <color theme="1"/>
        <rFont val="Arial"/>
        <family val="2"/>
      </rPr>
      <t>Step3:</t>
    </r>
    <r>
      <rPr>
        <b/>
        <sz val="12"/>
        <color theme="1"/>
        <rFont val="Arial"/>
        <family val="2"/>
      </rPr>
      <t xml:space="preserve"> </t>
    </r>
    <r>
      <rPr>
        <b/>
        <sz val="11"/>
        <color theme="1"/>
        <rFont val="Arial"/>
        <family val="2"/>
      </rPr>
      <t>Enter additional measures if they're not listed above</t>
    </r>
  </si>
  <si>
    <t>Infiltration Calculation Tab</t>
  </si>
  <si>
    <t>Menu tab has been deleted</t>
  </si>
  <si>
    <r>
      <t xml:space="preserve">Step 2:
</t>
    </r>
    <r>
      <rPr>
        <b/>
        <sz val="11"/>
        <color theme="1"/>
        <rFont val="Arial"/>
        <family val="2"/>
      </rPr>
      <t>Enter the qty in the gray highlighted cells. The remaining cells are auto-filled</t>
    </r>
  </si>
  <si>
    <t>For more than one access, enter    the total length &amp; total width for all of the openings</t>
  </si>
  <si>
    <t>Attic, KW, CS access door material calculation</t>
  </si>
  <si>
    <t>See updates below</t>
  </si>
  <si>
    <t>Enter Additional Notes Below</t>
  </si>
  <si>
    <t>3-way LED bulbs (each) (limit 2 per home)  **DOE/HEAP ONLY**</t>
  </si>
  <si>
    <t>Exhaust fan - electrician (per fan) (base price - use a change order to match actual cost)</t>
  </si>
  <si>
    <t>Misc. repair-1 (add description)</t>
  </si>
  <si>
    <t>Misc. repair-2 (add description)</t>
  </si>
  <si>
    <t>Misc. repair-3 (add description)</t>
  </si>
  <si>
    <t>Misc. Infiltration-1 (add description)</t>
  </si>
  <si>
    <t>Misc. Infiltration-2 (add description)</t>
  </si>
  <si>
    <t>Misc Insulation (add description)</t>
  </si>
  <si>
    <t>Gable vents (including lumber, brickmould)</t>
  </si>
  <si>
    <t>Mobile home rated door - Complete - ECM</t>
  </si>
  <si>
    <t xml:space="preserve">Mobile home rated door - Complete - H&amp;S </t>
  </si>
  <si>
    <t>Seal underbelly (per sqft) - Repair</t>
  </si>
  <si>
    <t>Sidewall insulation - mobile home (per sqft) R11</t>
  </si>
  <si>
    <t>Attic insulation - R11 - Cellulose (per sqft)</t>
  </si>
  <si>
    <t>Attic insulation - R19 - Cellulose (per sqft)</t>
  </si>
  <si>
    <t>Attic insulation - R30 - Cellulose (per sqft)</t>
  </si>
  <si>
    <t>Attic insulation - R38 - Cellulose (per sqft)</t>
  </si>
  <si>
    <t>Attic insulation - R49 - Cellulose (per sqft)</t>
  </si>
  <si>
    <t>Floored attic insulation - R11 - Cellulose (per sqft)</t>
  </si>
  <si>
    <t>Floored attic insulation - R19 - Cellulose (per sqft)</t>
  </si>
  <si>
    <t>Floored attic insulation - R30 - Cellulose (per sqft)</t>
  </si>
  <si>
    <t>Floored attic insulation - R38 - Cellulose (per sqft)</t>
  </si>
  <si>
    <t>Ceiling slants insulation - R13 - Cellulose (per sqft)</t>
  </si>
  <si>
    <t>Ceiling slants insulation - R19 - Cellulose (per sqft)</t>
  </si>
  <si>
    <t>Sidewall insulation - R13 - Cellulose (per sqft)</t>
  </si>
  <si>
    <t>Sidewall insulation - R19 - Celluose (per sqft)</t>
  </si>
  <si>
    <t>Sidewall insulation - R30 - Cellulose (per sqft)</t>
  </si>
  <si>
    <t>Sidewall insulation - R38 - Cellulose (per sqft)</t>
  </si>
  <si>
    <t>Kneewall insulation - R13 - Cellulose (per sqft)</t>
  </si>
  <si>
    <t>Attic insulation - R11 - FG Batt (per sqft)</t>
  </si>
  <si>
    <t>Attic insulation - R19 - FG Batt (per sqft)</t>
  </si>
  <si>
    <t>Ceiling slants insulation - R19 - FG Batt (per sqft)</t>
  </si>
  <si>
    <t>Sidewall insulation - R11 - FG Batt (per sqft)</t>
  </si>
  <si>
    <t>Kneewall insulation (3 1/2"x16") - R13 - FG Batt (per sqft)</t>
  </si>
  <si>
    <t>Kneewall insulation (3 1/2"x23") - R13 - FG Batt (per sqft)</t>
  </si>
  <si>
    <t>Sill insulation (6"x16") - R19 - FG Batt (per sqft)</t>
  </si>
  <si>
    <t>Crawlspace insulation (6"x23") - R19 - FG Batt (per sqft)</t>
  </si>
  <si>
    <t>Kneewall insulation - R13 - two-part foam (per sqft)</t>
  </si>
  <si>
    <t xml:space="preserve">Kneewall insulation - R19 - two-part foam (per sqft) </t>
  </si>
  <si>
    <t>Sill Insulation - R19 - rigid foam board (per sqft)</t>
  </si>
  <si>
    <t>Sill insulation - R19 - two part foam (per sqft)</t>
  </si>
  <si>
    <t>Crawlspace insulation - R19 - two part foam (per sqft)</t>
  </si>
  <si>
    <t>Crawlspace insulation  R19 - foil faced rigid foam board (per sqft)</t>
  </si>
  <si>
    <t>Mobile home window - Complete - ECM - non-utility funds (per sqft)</t>
  </si>
  <si>
    <t>Mobile home window - Complete - H&amp;S - non-utility funds (per sqft)</t>
  </si>
  <si>
    <t>Pressure Points - R13 - Cellulose (per sqft) for infiltration</t>
  </si>
  <si>
    <t>Pressure Points - R19 - Cellulose (per sqft) for infiltration</t>
  </si>
  <si>
    <t>Pressure Points - R30 - Cellulose (per sqft) for infiltration</t>
  </si>
  <si>
    <t>Pressure Points - R38 - Cellulose (per sqft) for infiltration</t>
  </si>
  <si>
    <t>Sheetrock 1/2" (per sqft)-Infiltration</t>
  </si>
  <si>
    <t>Sheetrock 5/8 (per sqft)-Infiltration</t>
  </si>
  <si>
    <t>Floor joist insulation R19 Cellulose (basement/crawlspace/tuck under/cantilever) (per sqft)</t>
  </si>
  <si>
    <t>Floor joist insulation R30 Cellulose (basement/crawlspace/tuck under/cantilever) (per sqft)</t>
  </si>
  <si>
    <t>Floor joist insulation R38 Cellulose (basement/crawlspace/tuck under/cantilever) (per sqft)</t>
  </si>
  <si>
    <t>Floor joist insulation R19 FG Batt (basement/crawlspace/tuck under/cantilever) (per sqft)</t>
  </si>
  <si>
    <t>Floor joist insulation R30 FG Batt (basement/crawlspace/tuck under/cantilever) (per sqft)</t>
  </si>
  <si>
    <t>Floor joist insulation R38 FG Batt (basement/crawlspace/tuck under/cantilever) (per sqft)</t>
  </si>
  <si>
    <t>Floor joist insulation R11 Cellulose (basement/crawlspace/tuck under/cantilever) (per sqft)</t>
  </si>
  <si>
    <t>Low-Flow Showerhead (limit 2 per home $10/each - charge balance to HEAP)</t>
  </si>
  <si>
    <t>Faucet Aerators (limit 3 per home $5/ each - charge balance to HEAP)</t>
  </si>
  <si>
    <t>Pipe Wrap 3ft section (max. 6ft per side)(max. qty of 4)</t>
  </si>
  <si>
    <r>
      <t>Mobile home rated door -</t>
    </r>
    <r>
      <rPr>
        <b/>
        <sz val="10"/>
        <color theme="1"/>
        <rFont val="Arial"/>
        <family val="2"/>
      </rPr>
      <t xml:space="preserve"> </t>
    </r>
    <r>
      <rPr>
        <sz val="12"/>
        <color theme="1"/>
        <rFont val="Arial"/>
        <family val="2"/>
      </rPr>
      <t>Complete</t>
    </r>
    <r>
      <rPr>
        <b/>
        <sz val="10"/>
        <color theme="1"/>
        <rFont val="Arial"/>
        <family val="2"/>
      </rPr>
      <t xml:space="preserve"> </t>
    </r>
    <r>
      <rPr>
        <sz val="12"/>
        <color theme="1"/>
        <rFont val="Arial"/>
        <family val="2"/>
      </rPr>
      <t>(Energy Star, 2 door max. per home, $800/ea.)</t>
    </r>
  </si>
  <si>
    <t>LSWP Calculation Tab has been deleted</t>
  </si>
  <si>
    <t>This workbook is a Template. Create a new copy for each job.</t>
  </si>
  <si>
    <t>Ancillary Measures</t>
  </si>
  <si>
    <t>Note: Extra Labor is paid at $75 per hour (Enter the quantity for 1500 - 1530 as quarter hours. $18.75 is for 15 minutes of work)</t>
  </si>
  <si>
    <t>Notes, location etc.</t>
  </si>
  <si>
    <t>Misc. Infiltration-(add description)</t>
  </si>
  <si>
    <t>Notes</t>
  </si>
  <si>
    <t>Sidewall insulation - mobile home (sqft) R11</t>
  </si>
  <si>
    <t>Celotex 1 in. (underbelly) (sqft) - Repair</t>
  </si>
  <si>
    <t>Celotex 1 in. (underbelly) (sqft) - Infiltration</t>
  </si>
  <si>
    <t>Seal underbelly (sqft) - Repair</t>
  </si>
  <si>
    <t>Seal underbelly (sqft) - Infiltration</t>
  </si>
  <si>
    <t>Mobile home window - Complete - ECM - non-utility funds (sqft)</t>
  </si>
  <si>
    <t>Mobile home window - Complete - H&amp;S - non-utility funds (sqft)</t>
  </si>
  <si>
    <t>Kneewall backing (sqft) - Repair</t>
  </si>
  <si>
    <t>House wrap for floor joist (sqft) - Repair</t>
  </si>
  <si>
    <t>Ceiling tile (sqft)</t>
  </si>
  <si>
    <t>Sheetrock 1/2 in. (sqft)</t>
  </si>
  <si>
    <t>Sheetrock 5/8 in. (sqft)</t>
  </si>
  <si>
    <t>Vapor barrier (plastic) (sqft)</t>
  </si>
  <si>
    <t>Pressure Points - R13 - Cellulose (sqft) for infiltration</t>
  </si>
  <si>
    <t>Pressure Points - R19 - Cellulose (sqft) for infiltration</t>
  </si>
  <si>
    <t>Pressure Points - R30 - Cellulose (sqft) for infiltration</t>
  </si>
  <si>
    <t>Pressure Points - R38 - Cellulose (sqft) for infiltration</t>
  </si>
  <si>
    <t>Sheetrock 1/2" (sqft)-Infiltration</t>
  </si>
  <si>
    <t>Sheetrock 5/8 (sqft)-Infiltration</t>
  </si>
  <si>
    <t>Foil faced rigid board 1/2 in. (sqft)</t>
  </si>
  <si>
    <t>Foil faced rigid board 3/4 in. (sqft)</t>
  </si>
  <si>
    <t>Foil faced rigid board 1 in. (sqft)</t>
  </si>
  <si>
    <t>Kneewall backing (sqft) House wrap or Insulation fabric</t>
  </si>
  <si>
    <t>House wrap (sqft)</t>
  </si>
  <si>
    <t xml:space="preserve">Cellulose Insulation </t>
  </si>
  <si>
    <t>Kneewall insulation - R19 - two-part foam  (per sqft)</t>
  </si>
  <si>
    <t>Sill Insulation - R19 - foil faced rigid foam board (per sqft)</t>
  </si>
  <si>
    <t>Crawlspace insulation - R19 - foil faced rigid foam board (per sqft)</t>
  </si>
  <si>
    <t>Ancillary (Extra Labor is paid at $75 per hour) (qty. is per quarter hour)</t>
  </si>
  <si>
    <r>
      <t xml:space="preserve">3-way LED bulbs (each) </t>
    </r>
    <r>
      <rPr>
        <sz val="10"/>
        <color theme="1"/>
        <rFont val="Arial"/>
        <family val="2"/>
      </rPr>
      <t>(limit 2 per home) **DOE/HEAP ONLY**</t>
    </r>
  </si>
  <si>
    <r>
      <t xml:space="preserve">Low-Flow Showerhead </t>
    </r>
    <r>
      <rPr>
        <sz val="10"/>
        <color theme="1"/>
        <rFont val="Arial"/>
        <family val="2"/>
      </rPr>
      <t>(limit 2 per home $10/each - charge balance to HEAP)</t>
    </r>
  </si>
  <si>
    <r>
      <t xml:space="preserve">Faucet Aerators </t>
    </r>
    <r>
      <rPr>
        <sz val="10"/>
        <color theme="1"/>
        <rFont val="Arial"/>
        <family val="2"/>
      </rPr>
      <t>(limit 3 per home $5/ each - charge balance to HEAP)</t>
    </r>
  </si>
  <si>
    <r>
      <t xml:space="preserve">Pipe Wrap 3ft section </t>
    </r>
    <r>
      <rPr>
        <sz val="10"/>
        <color theme="1"/>
        <rFont val="Arial"/>
        <family val="2"/>
      </rPr>
      <t>(max. 6ft per side)(max. quantity of 4)</t>
    </r>
  </si>
  <si>
    <r>
      <t xml:space="preserve">Exterior Door - Utility </t>
    </r>
    <r>
      <rPr>
        <sz val="10"/>
        <color theme="1"/>
        <rFont val="Arial"/>
        <family val="2"/>
      </rPr>
      <t>(2 door max. per home at $800/ea)</t>
    </r>
  </si>
  <si>
    <t>LED 100 W Replacement bulbs      (16-20W)</t>
  </si>
  <si>
    <t>LED 60 W Replacement bulbs       (8-12W)</t>
  </si>
  <si>
    <t>LED 40 W Replacement bulbs        (6-9W)</t>
  </si>
  <si>
    <t>LED 75W Replacement bulbs                        (9-13W)</t>
  </si>
  <si>
    <t>Sub-total cellulose</t>
  </si>
  <si>
    <t>Sub-total fiberglass</t>
  </si>
  <si>
    <t>Sub-total 2pf, rfb &amp; duct insulation</t>
  </si>
  <si>
    <t>Sub-total mobile home</t>
  </si>
  <si>
    <t>Sub-total repair</t>
  </si>
  <si>
    <t>Sub-total H&amp;S</t>
  </si>
  <si>
    <t>Sub-total infiltration</t>
  </si>
  <si>
    <t>Sub-total Ancillary</t>
  </si>
  <si>
    <t>Sub-total Utility</t>
  </si>
  <si>
    <t>Sub-total misc.</t>
  </si>
  <si>
    <t>Floored attic insulation - R11 (sqft)</t>
  </si>
  <si>
    <t>Floored attic insulation - R19 (sqft)</t>
  </si>
  <si>
    <t>Attic insulation - R11 (sqft)</t>
  </si>
  <si>
    <t>Attic insulation - R19 (sqft)</t>
  </si>
  <si>
    <t>Attic insulation - R30 (sqft)</t>
  </si>
  <si>
    <t>Attic insulation - R38 (sqft)</t>
  </si>
  <si>
    <t>Attic insulation - R49 (sqft)</t>
  </si>
  <si>
    <t>Floored attic insulation - R30 (sqft)</t>
  </si>
  <si>
    <t>Floored attic insulation - R38 (sqft)</t>
  </si>
  <si>
    <t>Ceiling slants insulation - R13 (sqft)</t>
  </si>
  <si>
    <t>Ceiling slants insulation - R19 (sqft)</t>
  </si>
  <si>
    <t>Sidewall insulation - R13 (sqft)</t>
  </si>
  <si>
    <t>Sidewall insulation - R19 (sqft)</t>
  </si>
  <si>
    <t>Sidewall insulation - R30 (sqft)</t>
  </si>
  <si>
    <t>Sidewall insulation - R38 (sqft)</t>
  </si>
  <si>
    <t>Kneewall insulation - R13 (sqft)</t>
  </si>
  <si>
    <r>
      <t xml:space="preserve">Floor joist insulation R30 </t>
    </r>
    <r>
      <rPr>
        <sz val="10"/>
        <color theme="1"/>
        <rFont val="Arial"/>
        <family val="2"/>
      </rPr>
      <t>(basement/ crawlspace/tuck under/cantilever)(sqft)</t>
    </r>
  </si>
  <si>
    <r>
      <t xml:space="preserve">Floor joist insulation R38 </t>
    </r>
    <r>
      <rPr>
        <sz val="10"/>
        <color theme="1"/>
        <rFont val="Arial"/>
        <family val="2"/>
      </rPr>
      <t>(basement/ crawlspace/tuck under/cantilever)(sqft)</t>
    </r>
  </si>
  <si>
    <r>
      <t xml:space="preserve">Floor joist insulation R19 </t>
    </r>
    <r>
      <rPr>
        <sz val="10"/>
        <color theme="1"/>
        <rFont val="Arial"/>
        <family val="2"/>
      </rPr>
      <t>(basement/ crawlspace/tuck under/cantilever)(sqft)</t>
    </r>
  </si>
  <si>
    <r>
      <t>Floor joist insulation R11</t>
    </r>
    <r>
      <rPr>
        <sz val="10"/>
        <color theme="1"/>
        <rFont val="Arial"/>
        <family val="2"/>
      </rPr>
      <t>(basement/ crawlspace/tuck under/cantilever)(sqft)</t>
    </r>
  </si>
  <si>
    <t>Attic insulation R11 - FG Batt (sqft)</t>
  </si>
  <si>
    <t>Attic insulation R19 - FG Batt (sqft)</t>
  </si>
  <si>
    <t>Ceiling slants insulation R19 - FG Batt (sqft)</t>
  </si>
  <si>
    <t>Sidewall insulation R11 - FG Batt (sqft)</t>
  </si>
  <si>
    <t>KW insulation (3 1/2"x16") R13 - FG Batt (sqft)</t>
  </si>
  <si>
    <t>KW insulation (3 1/2"x23") R13 - FG Batt (sqft)</t>
  </si>
  <si>
    <t>Sill insulation (6"x16") R19 - FG Batt (sqft)</t>
  </si>
  <si>
    <t>CS insulation (6"x23") R19 - FG Batt (sqft)</t>
  </si>
  <si>
    <r>
      <t xml:space="preserve">Floor joist insulation R19 FG Batt </t>
    </r>
    <r>
      <rPr>
        <sz val="10"/>
        <color theme="1"/>
        <rFont val="Arial"/>
        <family val="2"/>
      </rPr>
      <t xml:space="preserve">(basement/crawlspace/tuck under/ cantilever) (sqft) </t>
    </r>
  </si>
  <si>
    <r>
      <t xml:space="preserve">Floor joist insulation R30 FG Batt </t>
    </r>
    <r>
      <rPr>
        <sz val="10"/>
        <color theme="1"/>
        <rFont val="Arial"/>
        <family val="2"/>
      </rPr>
      <t>(basement/crawlspace/tuck under/ cantilever) (sqft)</t>
    </r>
  </si>
  <si>
    <r>
      <t xml:space="preserve">Floor joist insulation R38 FG Batt </t>
    </r>
    <r>
      <rPr>
        <sz val="10"/>
        <color theme="1"/>
        <rFont val="Arial"/>
        <family val="2"/>
      </rPr>
      <t>(basement/crawlspace/tuck under/ cantilever) (sqft)</t>
    </r>
  </si>
  <si>
    <r>
      <t>Mobile home rated door - Complete - Utility</t>
    </r>
    <r>
      <rPr>
        <sz val="10"/>
        <color theme="1"/>
        <rFont val="Arial"/>
        <family val="2"/>
      </rPr>
      <t xml:space="preserve"> (max. of $800/ea)</t>
    </r>
  </si>
  <si>
    <t>Lath (per piece) Repair</t>
  </si>
  <si>
    <t>Patching plaster (per lb.) Repair</t>
  </si>
  <si>
    <t>Mud\taping (per gal.) Repair</t>
  </si>
  <si>
    <t>Blocks - cement (8 x 8 x 16 in.)</t>
  </si>
  <si>
    <t xml:space="preserve">Butt hinges 4 in. </t>
  </si>
  <si>
    <t>Plywood 1/2 in - treated cdx (sqft)</t>
  </si>
  <si>
    <t>Plywood 1/2 in - OSB (sqft)</t>
  </si>
  <si>
    <t>Plywood 3/4 in - treated cdx (sqft)</t>
  </si>
  <si>
    <t>Plywood 3/4 in - OSB (sqft)</t>
  </si>
  <si>
    <t>Plywood 3/4 in - ac (sqft)</t>
  </si>
  <si>
    <t>Blue or Pink foamboard 2 in. (sqft) R10 - Repair</t>
  </si>
  <si>
    <t>Siding (per lnft) All types - Cost + 25% + $75/hr labor</t>
  </si>
  <si>
    <t>Siding material All types - Cost + 25% + $75/hr labor(Corners, J-channel)</t>
  </si>
  <si>
    <t>Window Complete - per sqft H&amp;S (max $800/ea) (max $600/ea Utility)</t>
  </si>
  <si>
    <t>Door - solid core prehung - Complete - H&amp;S</t>
  </si>
  <si>
    <t>Door - hollow core prehung - (All Sizes) H&amp;S</t>
  </si>
  <si>
    <t xml:space="preserve">Door - steel pre hung W/O Light(All Sizes) Complete - H&amp;S </t>
  </si>
  <si>
    <t>Door - steel prehung  W/Light (All Sizes) Complete - H&amp;S</t>
  </si>
  <si>
    <t>Dehumidifier - Gen H&amp;S Repair (50 pint - Energy Star) ($3k max.)</t>
  </si>
  <si>
    <t>Guttering - Gen H&amp;S Repair - $4 ft/elbow mat + $20 ft/elbow lab</t>
  </si>
  <si>
    <t>4 in. elbow (each)</t>
  </si>
  <si>
    <t>5" elbow (each)</t>
  </si>
  <si>
    <t>6 in. elbow (each)</t>
  </si>
  <si>
    <t>Transfer grille (ALL Sizes) (min. - 100 sqin free air - i.e. 10 x 10 in.)</t>
  </si>
  <si>
    <t>Exhaust fan w/light (ea) - for ASHRAE (excludes venting)</t>
  </si>
  <si>
    <t>Exhaust fan (ea) - for ASHRAE (excludes venting)</t>
  </si>
  <si>
    <t>Kitchen exhaust (ea) - for ASHRAE (excludes venting)</t>
  </si>
  <si>
    <r>
      <t xml:space="preserve">Exhaust fan - electrician per fan </t>
    </r>
    <r>
      <rPr>
        <sz val="10"/>
        <color theme="1"/>
        <rFont val="Arial"/>
        <family val="2"/>
      </rPr>
      <t>($350 base price, use a change order to match actual cost)</t>
    </r>
  </si>
  <si>
    <t>Sheet Metal for air sealing  (20"x20"x28 gauge)</t>
  </si>
  <si>
    <t>Attic, KW, CS Access Insulation 1" Celotex R6 per in.</t>
  </si>
  <si>
    <t>Lumber 1x12 (per lnft) - Box/ Damming</t>
  </si>
  <si>
    <t xml:space="preserve">Lumber 1x2 (per lnft) </t>
  </si>
  <si>
    <t xml:space="preserve">Lumber 1x4 (per lnft) </t>
  </si>
  <si>
    <t xml:space="preserve">Lumber 2x4 (per lnft) </t>
  </si>
  <si>
    <t>NOTE: Ancillary measures are populated from the Ancillary Calculation Sheet.</t>
  </si>
  <si>
    <t>NEW-Ancillary Calculation Tab</t>
  </si>
  <si>
    <t>NEW-Access Door Calculation Tab</t>
  </si>
  <si>
    <t>PY25 Flat Rate Work Order</t>
  </si>
  <si>
    <t>• A sub-total row has been added to the bottom of each measure type to summarize the selected measures within that category. The complete job total is still at the very bottom.</t>
  </si>
  <si>
    <t xml:space="preserve">• The measures below are highlighted because they have a cost that is manually calculated and entered by the agency. You also need to add a description for the misc. items. </t>
  </si>
  <si>
    <t xml:space="preserve">• A new sequence number has been added for Interior LSWP. Along with price adjustments, the new number removes the need to use the calculator. Now, simply enter the perimeter as the quantity for both 9500 - Exterior LSWP and 9501 - Interior LSWP. </t>
  </si>
  <si>
    <t>• The approval date at the top of the sheet is the date the contractor received approval to make the changes. It should be prior to the signature dates. The  contractor signature date is the date the change order form was submitted to the agency. The agency signature date is the date the changes passed inspection. If the change order is a result of the inspection, explain that in the notes.</t>
  </si>
  <si>
    <t xml:space="preserve">Change Order </t>
  </si>
  <si>
    <t>NOTE: This sheet does not auto-fill the Work Order.</t>
  </si>
  <si>
    <t>• If a measure is not listed, enter it in the Misc. section at the bottom. You will need to enter the exact cost used in NEAT/ MHEA for that measure.</t>
  </si>
  <si>
    <r>
      <rPr>
        <b/>
        <sz val="12"/>
        <rFont val="Arial"/>
        <family val="2"/>
      </rPr>
      <t>NOTE:</t>
    </r>
    <r>
      <rPr>
        <sz val="12"/>
        <rFont val="Arial"/>
        <family val="2"/>
      </rPr>
      <t xml:space="preserve"> All insulation quantities are entered as sqft. determined by the NEAT/ MHEA audit.</t>
    </r>
  </si>
  <si>
    <t xml:space="preserve">• A column has been added for entering notes related to the selected measure. For example, you can specify the location where the measure will be installed. </t>
  </si>
  <si>
    <t>•The Labor and Material columns have been rearranged, placing Material first to align with the format used in most of our forms.</t>
  </si>
  <si>
    <t>• Attic, KW &amp; CS access's are no longer entered as "complete". You must specify each material required to build the access. The calculator is an optional tool to help with creating the specification. It does not auto-fill the Work Order, you must manually enter the measures.</t>
  </si>
  <si>
    <t xml:space="preserve">• The Ancillary Calc Tab is a list of all the Ancillary measures. The auditor will determine which measures are needed and enter the quantity to be included in Waweb. The sheet will calculate the cost for each measure and the total cost for all the ancillary measures. Enter these costs in the appropriate fields in WAweb. The Ancillary Measures section on the Work Order will auto-fill based off this sheet. </t>
  </si>
  <si>
    <t>QCI Signature:</t>
  </si>
  <si>
    <t>Material      Total</t>
  </si>
  <si>
    <t>State Signature:</t>
  </si>
  <si>
    <t>Coordinator Signature:</t>
  </si>
  <si>
    <t xml:space="preserve"> </t>
  </si>
  <si>
    <t>By entering your name below, you acknowledge and agree that this action constitutes your electronic signature, which is legally binding and serves as your official authorization for the purposes of this document.</t>
  </si>
  <si>
    <t>Flat Rate Change Order</t>
  </si>
  <si>
    <t>% of Work Order</t>
  </si>
  <si>
    <t>Work Order Totals</t>
  </si>
  <si>
    <t>Change Order Totals</t>
  </si>
  <si>
    <t>Final Job Totals</t>
  </si>
  <si>
    <r>
      <t xml:space="preserve">NOTE: Approval requirements will Auto-Fill based on the amount of the Change Order in relation to the amount of the original Work Order
</t>
    </r>
    <r>
      <rPr>
        <b/>
        <sz val="10"/>
        <color rgb="FFFF0000"/>
        <rFont val="Arial"/>
        <family val="2"/>
      </rPr>
      <t>• &lt;</t>
    </r>
    <r>
      <rPr>
        <b/>
        <u/>
        <sz val="10"/>
        <color rgb="FFFF0000"/>
        <rFont val="Arial"/>
        <family val="2"/>
      </rPr>
      <t xml:space="preserve"> 10% requires QCI</t>
    </r>
    <r>
      <rPr>
        <b/>
        <sz val="10"/>
        <color rgb="FFFF0000"/>
        <rFont val="Arial"/>
        <family val="2"/>
      </rPr>
      <t xml:space="preserve"> •                         • </t>
    </r>
    <r>
      <rPr>
        <b/>
        <u/>
        <sz val="10"/>
        <color rgb="FFFF0000"/>
        <rFont val="Arial"/>
        <family val="2"/>
      </rPr>
      <t>10.01% to 15% requires Wx Coordinator</t>
    </r>
    <r>
      <rPr>
        <b/>
        <sz val="10"/>
        <color rgb="FFFF0000"/>
        <rFont val="Arial"/>
        <family val="2"/>
      </rPr>
      <t xml:space="preserve"> •                         • &gt;</t>
    </r>
    <r>
      <rPr>
        <b/>
        <u/>
        <sz val="10"/>
        <color rgb="FFFF0000"/>
        <rFont val="Arial"/>
        <family val="2"/>
      </rPr>
      <t xml:space="preserve"> 15% requires State Approval</t>
    </r>
    <r>
      <rPr>
        <b/>
        <sz val="10"/>
        <color rgb="FFFF0000"/>
        <rFont val="Arial"/>
        <family val="2"/>
      </rPr>
      <t xml:space="preserve"> •</t>
    </r>
  </si>
  <si>
    <t>Additional Work Items Subtotal:</t>
  </si>
  <si>
    <t>Deleted Work Items Subtotal:</t>
  </si>
  <si>
    <t>Subgrantee Change Order Approval Checklist - 15% Overage</t>
  </si>
  <si>
    <t>Iowa Weatherization Program</t>
  </si>
  <si>
    <t>Grantee approval is required when a Change Order amount exceeds 15% of the original Work Order.
Approval will be processed within three business days from the date the request is received; however, if additional information is required, approval will be delayed accordingly.</t>
  </si>
  <si>
    <t>Phone Number:</t>
  </si>
  <si>
    <t>Job Number:</t>
  </si>
  <si>
    <t>Please complete the checklist below to assure you have attached the required documentation</t>
  </si>
  <si>
    <r>
      <t xml:space="preserve">Requests will </t>
    </r>
    <r>
      <rPr>
        <b/>
        <i/>
        <u/>
        <sz val="12"/>
        <color rgb="FF000000"/>
        <rFont val="Arial"/>
        <family val="2"/>
      </rPr>
      <t>NOT</t>
    </r>
    <r>
      <rPr>
        <sz val="12"/>
        <color rgb="FF000000"/>
        <rFont val="Arial"/>
        <family val="2"/>
      </rPr>
      <t xml:space="preserve"> be approved without </t>
    </r>
    <r>
      <rPr>
        <b/>
        <i/>
        <u/>
        <sz val="12"/>
        <color rgb="FF000000"/>
        <rFont val="Arial"/>
        <family val="2"/>
      </rPr>
      <t>ALL</t>
    </r>
    <r>
      <rPr>
        <sz val="12"/>
        <color rgb="FF000000"/>
        <rFont val="Arial"/>
        <family val="2"/>
      </rPr>
      <t xml:space="preserve"> supporting documentation</t>
    </r>
  </si>
  <si>
    <t>Use (Shift + P) to check the box next to each item below</t>
  </si>
  <si>
    <t>Completed Audit/ Inspection data collection form</t>
  </si>
  <si>
    <t>Pre &amp; Post Input Reports from Waweb</t>
  </si>
  <si>
    <t>Pre &amp; Post Recommended Measures Reports from Waweb</t>
  </si>
  <si>
    <t>Relevant photos (in color and labeled)</t>
  </si>
  <si>
    <t>Please provide any additional clarification or supporting details below.</t>
  </si>
  <si>
    <t>Email requests to:</t>
  </si>
  <si>
    <t>•••••• NOTE - Please use the following format in the email Subject Line ••••••</t>
  </si>
  <si>
    <t>chris.bracy@hhs.iowa.gov</t>
  </si>
  <si>
    <t>Agency number, Agency name, Change Order Request, Client last name - job number</t>
  </si>
  <si>
    <t>alan.ditsworth@hhs.iowa.gov</t>
  </si>
  <si>
    <t>ex: 02 HACAP Change Order Request Smith-1234-5</t>
  </si>
  <si>
    <t>kurt.nicholson@hhs.iowa.gov</t>
  </si>
  <si>
    <t>Revised 06/01/2025</t>
  </si>
  <si>
    <t>6270 &amp; 6280 will auto-fill from the Infiltration Calc Tab.</t>
  </si>
  <si>
    <t>Enter Qty. in Column E. The Qty. &amp; Costs will transfer to Price Sheet.              Enter Total Cost (J49) in NEAT/MHEA Infiltration Reduction ($)</t>
  </si>
  <si>
    <t>This completed checklist (print as a .pdf)</t>
  </si>
  <si>
    <t>Completed Change Order Form (print as a .pdf)</t>
  </si>
  <si>
    <t>Original Work Order (print as a .pdf) or bidding documents</t>
  </si>
  <si>
    <t xml:space="preserve">Each sheet is protected by default. Use the Review tab in the toolbar on top of the screen to unprotect the sheets if needed. When a sheet is protected, users can only click into the unlocked cells which are highlighted light gray. This will prevent accidentally deleting the formulas or other important data.  </t>
  </si>
  <si>
    <r>
      <rPr>
        <b/>
        <u/>
        <sz val="12"/>
        <color rgb="FFFF0000"/>
        <rFont val="Arial"/>
        <family val="2"/>
      </rPr>
      <t xml:space="preserve">HOT KEYS
</t>
    </r>
    <r>
      <rPr>
        <sz val="12"/>
        <color rgb="FFFF0000"/>
        <rFont val="Arial"/>
        <family val="2"/>
      </rPr>
      <t xml:space="preserve">Press </t>
    </r>
    <r>
      <rPr>
        <b/>
        <sz val="12"/>
        <color rgb="FFFF0000"/>
        <rFont val="Arial"/>
        <family val="2"/>
      </rPr>
      <t>Ctrl + s</t>
    </r>
    <r>
      <rPr>
        <sz val="12"/>
        <color rgb="FFFF0000"/>
        <rFont val="Arial"/>
        <family val="2"/>
      </rPr>
      <t xml:space="preserve"> in any sheet with sequence numbers in column A to search for the measure you need. Enter the number and click ok or press enter. It will take you to that number. Add your notes, qty etc. Repeat for the next measure. 
Press </t>
    </r>
    <r>
      <rPr>
        <b/>
        <sz val="12"/>
        <color rgb="FFFF0000"/>
        <rFont val="Arial"/>
        <family val="2"/>
      </rPr>
      <t>Ctrl + t</t>
    </r>
    <r>
      <rPr>
        <sz val="12"/>
        <color rgb="FFFF0000"/>
        <rFont val="Arial"/>
        <family val="2"/>
      </rPr>
      <t xml:space="preserve"> to return to the top of any sheet (You do not need to unprotect the sheet to use the hot keys)</t>
    </r>
  </si>
  <si>
    <t>Work Order Tab</t>
  </si>
  <si>
    <t>The Hide Rows/ Unhide Rows buttons on each sheet will hide/ unhide unused rows. When you have everything entered for a specific sheet click Hide Rows to only display the rows in the sheet that were used.</t>
  </si>
  <si>
    <r>
      <rPr>
        <sz val="12"/>
        <rFont val="Arial"/>
        <family val="2"/>
      </rPr>
      <t xml:space="preserve">Flat Rate Price Sheet </t>
    </r>
    <r>
      <rPr>
        <u/>
        <sz val="12"/>
        <color rgb="FF0066FF"/>
        <rFont val="Arial"/>
        <family val="2"/>
      </rPr>
      <t>has been renamed "Work Order" and will be referenced as such moving forward.</t>
    </r>
  </si>
  <si>
    <r>
      <t xml:space="preserve">• Enter the Client and Agency information. </t>
    </r>
    <r>
      <rPr>
        <sz val="12"/>
        <color rgb="FF0066FF"/>
        <rFont val="Arial"/>
        <family val="2"/>
      </rPr>
      <t>The agency assigns the optional due date field, indicating when the contractor should complete the job.</t>
    </r>
  </si>
  <si>
    <r>
      <t xml:space="preserve">• Enter the Qty. for each measure called for on the NEAT/ MHEA Recommended Measures Report. The sheet will calculate the costs. </t>
    </r>
    <r>
      <rPr>
        <sz val="12"/>
        <color rgb="FF0066FF"/>
        <rFont val="Arial"/>
        <family val="2"/>
      </rPr>
      <t>Reminder: ancillary measures and additional costs are included in the measure total and will not be itemized in the recommended measures report from WAweb. However, they must be itemized in the Work Order to verify that they were accounted for (a new sheet has been added to help with this - see ancillary calc below).</t>
    </r>
  </si>
  <si>
    <t>• The Work Order total may differ slightly from the NEAT/MHEA cost because NEAT/MHEA rounds its totals. This is normal and should only be a few dollars. If the totals vary more than this, double-check that all of the measures are accounted for.</t>
  </si>
  <si>
    <r>
      <t xml:space="preserve">You will have to convert the sqft to lbs to report in WAMS. </t>
    </r>
    <r>
      <rPr>
        <sz val="12"/>
        <color rgb="FF0066FF"/>
        <rFont val="Arial"/>
        <family val="2"/>
      </rPr>
      <t>Insulation will be reported in sqft. once we begin using LEWIS</t>
    </r>
  </si>
  <si>
    <r>
      <t xml:space="preserve">• This is for the Auditor to enter all of the infiltration measures needed for the home. It will populate the Infiltration measures on the </t>
    </r>
    <r>
      <rPr>
        <b/>
        <sz val="12"/>
        <color theme="4"/>
        <rFont val="Arial"/>
        <family val="2"/>
      </rPr>
      <t>Work Order</t>
    </r>
    <r>
      <rPr>
        <sz val="12"/>
        <color theme="4"/>
        <rFont val="Arial"/>
        <family val="2"/>
      </rPr>
      <t>.</t>
    </r>
    <r>
      <rPr>
        <sz val="12"/>
        <rFont val="Arial"/>
        <family val="2"/>
      </rPr>
      <t xml:space="preserve"> Enter the total cost from the calculation sheet in the NEAT/ MHEA Infiltration tab. You still need to list the measures in the NEAT MHEA comment section.</t>
    </r>
  </si>
  <si>
    <r>
      <rPr>
        <sz val="12"/>
        <color rgb="FF0066FF"/>
        <rFont val="Arial"/>
        <family val="2"/>
      </rPr>
      <t>• Page 1</t>
    </r>
    <r>
      <rPr>
        <b/>
        <sz val="12"/>
        <color rgb="FFFF0000"/>
        <rFont val="Arial"/>
        <family val="2"/>
      </rPr>
      <t xml:space="preserve"> </t>
    </r>
    <r>
      <rPr>
        <sz val="12"/>
        <rFont val="Arial"/>
        <family val="2"/>
      </rPr>
      <t>- Some of the cells are pre-populated from the Flat Rate Sheet. All you need to do is</t>
    </r>
    <r>
      <rPr>
        <sz val="12"/>
        <color theme="4"/>
        <rFont val="Arial"/>
        <family val="2"/>
      </rPr>
      <t xml:space="preserve"> </t>
    </r>
    <r>
      <rPr>
        <sz val="12"/>
        <color rgb="FF0066FF"/>
        <rFont val="Arial"/>
        <family val="2"/>
      </rPr>
      <t>enter the information in the light gray cells</t>
    </r>
    <r>
      <rPr>
        <sz val="12"/>
        <color theme="4"/>
        <rFont val="Arial"/>
        <family val="2"/>
      </rPr>
      <t xml:space="preserve"> </t>
    </r>
    <r>
      <rPr>
        <sz val="12"/>
        <rFont val="Arial"/>
        <family val="2"/>
      </rPr>
      <t xml:space="preserve">and the remaining cells will calculate. </t>
    </r>
    <r>
      <rPr>
        <sz val="12"/>
        <color rgb="FF0066FF"/>
        <rFont val="Arial"/>
        <family val="2"/>
      </rPr>
      <t xml:space="preserve">The percentage of the change order to the work order will calculate next to the totals. The percentage will also trigger the type of approval required for the change order based on PN25-01. This will highlight a message in the cells next to the required signature. If the change order requires state approval, complete the </t>
    </r>
    <r>
      <rPr>
        <i/>
        <sz val="12"/>
        <color rgb="FF0066FF"/>
        <rFont val="Arial"/>
        <family val="2"/>
      </rPr>
      <t>+15% Change Order Checklist</t>
    </r>
    <r>
      <rPr>
        <sz val="12"/>
        <color rgb="FF0066FF"/>
        <rFont val="Arial"/>
        <family val="2"/>
      </rPr>
      <t>.</t>
    </r>
  </si>
  <si>
    <r>
      <t xml:space="preserve">• Page 2 is for notes explaining the changes and the ECM if applicable </t>
    </r>
    <r>
      <rPr>
        <sz val="12"/>
        <color rgb="FF0066FF"/>
        <rFont val="Arial"/>
        <family val="2"/>
      </rPr>
      <t xml:space="preserve">- enter the information in the light gray cells. </t>
    </r>
  </si>
  <si>
    <t xml:space="preserve">• These are the PY25 statewide flat rate costs for non-crew-based agencies. They are the same costs used in your new NEAT/ MHEA libraries.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</si>
</sst>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164" formatCode="0.0000"/>
    <numFmt numFmtId="165" formatCode="&quot;$&quot;#,##0.00"/>
    <numFmt numFmtId="166" formatCode="0.0"/>
    <numFmt numFmtId="167" formatCode="0;\-0;;@"/>
    <numFmt numFmtId="168" formatCode="m/d/yyyy;@"/>
    <numFmt numFmtId="169" formatCode="m/d/yy;@"/>
    <numFmt numFmtId="170" formatCode="\$\ 0.00"/>
  </numFmts>
  <fonts count="93" x14ac:knownFonts="1">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2"/>
      <color theme="1"/>
      <name val="Arial"/>
      <family val="2"/>
    </font>
    <font>
      <sz val="12"/>
      <color theme="1"/>
      <name val="Arial"/>
      <family val="2"/>
    </font>
    <font>
      <sz val="10"/>
      <name val="Arial"/>
      <family val="2"/>
    </font>
    <font>
      <sz val="12"/>
      <color theme="1"/>
      <name val="Century Gothic"/>
      <family val="2"/>
      <scheme val="minor"/>
    </font>
    <font>
      <sz val="12"/>
      <name val="Arial"/>
      <family val="2"/>
    </font>
    <font>
      <u/>
      <sz val="12"/>
      <name val="Arial"/>
      <family val="2"/>
    </font>
    <font>
      <b/>
      <sz val="12"/>
      <name val="Arial"/>
      <family val="2"/>
    </font>
    <font>
      <b/>
      <u/>
      <sz val="16"/>
      <name val="Arial"/>
      <family val="2"/>
    </font>
    <font>
      <sz val="12"/>
      <color rgb="FFFF0000"/>
      <name val="Arial"/>
      <family val="2"/>
    </font>
    <font>
      <b/>
      <sz val="12"/>
      <color theme="1"/>
      <name val="Arial"/>
      <family val="2"/>
    </font>
    <font>
      <sz val="11"/>
      <color theme="1"/>
      <name val="Century Gothic"/>
      <family val="2"/>
      <scheme val="minor"/>
    </font>
    <font>
      <sz val="14"/>
      <color theme="1"/>
      <name val="Century Gothic"/>
      <family val="2"/>
      <scheme val="minor"/>
    </font>
    <font>
      <b/>
      <sz val="12"/>
      <color theme="1"/>
      <name val="Century Gothic"/>
      <family val="2"/>
      <scheme val="minor"/>
    </font>
    <font>
      <b/>
      <sz val="11"/>
      <color theme="3"/>
      <name val="Century Gothic"/>
      <family val="2"/>
      <scheme val="minor"/>
    </font>
    <font>
      <u/>
      <sz val="14"/>
      <color theme="1"/>
      <name val="Century Gothic"/>
      <family val="2"/>
      <scheme val="minor"/>
    </font>
    <font>
      <sz val="14"/>
      <color theme="1"/>
      <name val="Brush Script MT"/>
      <family val="4"/>
    </font>
    <font>
      <sz val="9"/>
      <color indexed="81"/>
      <name val="Tahoma"/>
      <family val="2"/>
    </font>
    <font>
      <sz val="12"/>
      <color indexed="81"/>
      <name val="Tahoma"/>
      <family val="2"/>
    </font>
    <font>
      <sz val="16"/>
      <name val="Arial"/>
      <family val="2"/>
    </font>
    <font>
      <sz val="11"/>
      <color theme="1"/>
      <name val="Arial"/>
      <family val="2"/>
    </font>
    <font>
      <sz val="16"/>
      <color theme="1"/>
      <name val="Arial"/>
      <family val="2"/>
    </font>
    <font>
      <sz val="14"/>
      <color theme="1"/>
      <name val="Arial"/>
      <family val="2"/>
    </font>
    <font>
      <b/>
      <u/>
      <sz val="12"/>
      <color theme="1"/>
      <name val="Arial"/>
      <family val="2"/>
    </font>
    <font>
      <b/>
      <sz val="16"/>
      <name val="Arial"/>
      <family val="2"/>
    </font>
    <font>
      <b/>
      <sz val="12"/>
      <color theme="8" tint="-0.249977111117893"/>
      <name val="Arial"/>
      <family val="2"/>
    </font>
    <font>
      <b/>
      <sz val="10"/>
      <color rgb="FFFF0000"/>
      <name val="Arial"/>
      <family val="2"/>
    </font>
    <font>
      <b/>
      <sz val="12"/>
      <color rgb="FFFF0000"/>
      <name val="Arial"/>
      <family val="2"/>
    </font>
    <font>
      <strike/>
      <sz val="12"/>
      <color rgb="FFFF0000"/>
      <name val="Century Gothic"/>
      <family val="2"/>
      <scheme val="minor"/>
    </font>
    <font>
      <sz val="18"/>
      <name val="Arial"/>
      <family val="2"/>
    </font>
    <font>
      <b/>
      <u/>
      <sz val="12"/>
      <name val="Arial"/>
      <family val="2"/>
    </font>
    <font>
      <b/>
      <u/>
      <sz val="12"/>
      <color rgb="FFFF0000"/>
      <name val="Arial"/>
      <family val="2"/>
    </font>
    <font>
      <b/>
      <sz val="10"/>
      <color theme="1"/>
      <name val="Arial"/>
      <family val="2"/>
    </font>
    <font>
      <b/>
      <i/>
      <sz val="12"/>
      <color theme="1"/>
      <name val="Arial"/>
      <family val="2"/>
    </font>
    <font>
      <sz val="11"/>
      <name val="Arial"/>
      <family val="2"/>
    </font>
    <font>
      <b/>
      <sz val="11"/>
      <color theme="1"/>
      <name val="Arial"/>
      <family val="2"/>
    </font>
    <font>
      <sz val="12"/>
      <color theme="0" tint="-0.499984740745262"/>
      <name val="Arial"/>
      <family val="2"/>
    </font>
    <font>
      <sz val="11"/>
      <color theme="0" tint="-0.499984740745262"/>
      <name val="Arial"/>
      <family val="2"/>
    </font>
    <font>
      <b/>
      <u/>
      <sz val="14"/>
      <color theme="1"/>
      <name val="Arial"/>
      <family val="2"/>
    </font>
    <font>
      <b/>
      <sz val="14"/>
      <color theme="1"/>
      <name val="Arial"/>
      <family val="2"/>
    </font>
    <font>
      <b/>
      <sz val="9"/>
      <color theme="1"/>
      <name val="Arial"/>
      <family val="2"/>
    </font>
    <font>
      <strike/>
      <sz val="12"/>
      <color theme="4"/>
      <name val="Arial"/>
      <family val="2"/>
    </font>
    <font>
      <sz val="10"/>
      <color theme="1"/>
      <name val="Arial"/>
      <family val="2"/>
    </font>
    <font>
      <sz val="11"/>
      <color rgb="FFC00000"/>
      <name val="Arial"/>
      <family val="2"/>
    </font>
    <font>
      <sz val="12"/>
      <color rgb="FFC00000"/>
      <name val="Arial"/>
      <family val="2"/>
    </font>
    <font>
      <sz val="12"/>
      <color rgb="FF000000"/>
      <name val="Arial"/>
      <family val="2"/>
    </font>
    <font>
      <b/>
      <sz val="14"/>
      <color theme="4"/>
      <name val="Arial"/>
      <family val="2"/>
    </font>
    <font>
      <b/>
      <sz val="12"/>
      <color indexed="81"/>
      <name val="Arial"/>
      <family val="2"/>
    </font>
    <font>
      <i/>
      <u/>
      <sz val="12"/>
      <color indexed="81"/>
      <name val="Arial"/>
      <family val="2"/>
    </font>
    <font>
      <b/>
      <u/>
      <sz val="14"/>
      <name val="Arial"/>
      <family val="2"/>
    </font>
    <font>
      <b/>
      <sz val="12"/>
      <color indexed="8"/>
      <name val="Arial"/>
      <family val="2"/>
    </font>
    <font>
      <b/>
      <sz val="12"/>
      <color theme="4"/>
      <name val="Arial"/>
      <family val="2"/>
    </font>
    <font>
      <b/>
      <u/>
      <sz val="12"/>
      <color theme="4"/>
      <name val="Arial"/>
      <family val="2"/>
    </font>
    <font>
      <sz val="12"/>
      <color theme="4"/>
      <name val="Arial"/>
      <family val="2"/>
    </font>
    <font>
      <b/>
      <u/>
      <sz val="10"/>
      <color rgb="FFFF0000"/>
      <name val="Arial"/>
      <family val="2"/>
    </font>
    <font>
      <b/>
      <sz val="16"/>
      <color theme="1"/>
      <name val="Arial"/>
      <family val="2"/>
    </font>
    <font>
      <b/>
      <sz val="16"/>
      <color rgb="FFFF0000"/>
      <name val="Arial"/>
      <family val="2"/>
    </font>
    <font>
      <b/>
      <sz val="14"/>
      <name val="Arial"/>
      <family val="2"/>
    </font>
    <font>
      <b/>
      <sz val="12"/>
      <color theme="5"/>
      <name val="Arial"/>
      <family val="2"/>
    </font>
    <font>
      <b/>
      <sz val="11"/>
      <color theme="5"/>
      <name val="Arial"/>
      <family val="2"/>
    </font>
    <font>
      <u/>
      <sz val="10"/>
      <color theme="10"/>
      <name val="Arial"/>
      <family val="2"/>
    </font>
    <font>
      <b/>
      <sz val="20"/>
      <name val="Arial"/>
      <family val="2"/>
    </font>
    <font>
      <b/>
      <i/>
      <u/>
      <sz val="12"/>
      <color rgb="FF000000"/>
      <name val="Arial"/>
      <family val="2"/>
    </font>
    <font>
      <b/>
      <u/>
      <sz val="10"/>
      <color rgb="FF000000"/>
      <name val="Arial"/>
      <family val="2"/>
    </font>
    <font>
      <b/>
      <sz val="14"/>
      <color theme="1"/>
      <name val="Wingdings 2"/>
      <family val="1"/>
      <charset val="2"/>
    </font>
    <font>
      <u/>
      <sz val="12"/>
      <color theme="10"/>
      <name val="Arial"/>
      <family val="2"/>
    </font>
    <font>
      <b/>
      <sz val="12"/>
      <color rgb="FF000000"/>
      <name val="Arial"/>
      <family val="2"/>
    </font>
    <font>
      <sz val="9"/>
      <name val="Arial"/>
      <family val="2"/>
    </font>
    <font>
      <u/>
      <sz val="12"/>
      <color rgb="FF0066FF"/>
      <name val="Arial"/>
      <family val="2"/>
    </font>
    <font>
      <u/>
      <sz val="12"/>
      <color theme="1"/>
      <name val="Arial"/>
      <family val="2"/>
    </font>
    <font>
      <u/>
      <sz val="12"/>
      <color rgb="FFFF0000"/>
      <name val="Arial"/>
      <family val="2"/>
    </font>
    <font>
      <sz val="12"/>
      <color rgb="FF0066FF"/>
      <name val="Arial"/>
      <family val="2"/>
    </font>
    <font>
      <strike/>
      <sz val="12"/>
      <color rgb="FF0066FF"/>
      <name val="Arial"/>
      <family val="2"/>
    </font>
    <font>
      <b/>
      <u/>
      <sz val="12"/>
      <color rgb="FF0066FF"/>
      <name val="Arial"/>
      <family val="2"/>
    </font>
    <font>
      <i/>
      <sz val="12"/>
      <color rgb="FF0066FF"/>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EF2E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darkGray">
        <fgColor theme="0" tint="-0.14996795556505021"/>
        <bgColor auto="1"/>
      </patternFill>
    </fill>
    <fill>
      <patternFill patternType="lightGrid">
        <fgColor theme="0" tint="-0.14996795556505021"/>
        <bgColor indexed="65"/>
      </patternFill>
    </fill>
    <fill>
      <patternFill patternType="solid">
        <fgColor indexed="65"/>
        <bgColor theme="0" tint="-0.14993743705557422"/>
      </patternFill>
    </fill>
    <fill>
      <patternFill patternType="solid">
        <fgColor rgb="FFEAEAEA"/>
        <bgColor indexed="64"/>
      </patternFill>
    </fill>
  </fills>
  <borders count="132">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style="medium">
        <color auto="1"/>
      </top>
      <bottom style="thin">
        <color auto="1"/>
      </bottom>
      <diagonal/>
    </border>
    <border>
      <left/>
      <right style="thin">
        <color auto="1"/>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1"/>
      </left>
      <right style="thin">
        <color auto="1"/>
      </right>
      <top/>
      <bottom style="thin">
        <color theme="1"/>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right/>
      <top style="thin">
        <color theme="1"/>
      </top>
      <bottom style="thin">
        <color theme="1"/>
      </bottom>
      <diagonal/>
    </border>
    <border>
      <left/>
      <right/>
      <top/>
      <bottom style="thin">
        <color theme="0" tint="-0.24994659260841701"/>
      </bottom>
      <diagonal/>
    </border>
    <border>
      <left/>
      <right/>
      <top/>
      <bottom style="medium">
        <color auto="1"/>
      </bottom>
      <diagonal/>
    </border>
    <border>
      <left style="thin">
        <color auto="1"/>
      </left>
      <right style="thin">
        <color auto="1"/>
      </right>
      <top/>
      <bottom/>
      <diagonal/>
    </border>
    <border>
      <left/>
      <right style="thin">
        <color theme="0" tint="-0.24994659260841701"/>
      </right>
      <top style="thin">
        <color theme="0" tint="-0.24994659260841701"/>
      </top>
      <bottom/>
      <diagonal/>
    </border>
    <border>
      <left style="thin">
        <color theme="0" tint="-0.24994659260841701"/>
      </left>
      <right/>
      <top style="medium">
        <color theme="1"/>
      </top>
      <bottom style="thin">
        <color theme="0" tint="-0.24994659260841701"/>
      </bottom>
      <diagonal/>
    </border>
    <border>
      <left/>
      <right/>
      <top style="medium">
        <color theme="1"/>
      </top>
      <bottom style="thin">
        <color theme="0" tint="-0.2499465926084170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bottom/>
      <diagonal/>
    </border>
    <border>
      <left/>
      <right style="thin">
        <color auto="1"/>
      </right>
      <top style="thin">
        <color theme="1"/>
      </top>
      <bottom style="thin">
        <color theme="1"/>
      </bottom>
      <diagonal/>
    </border>
    <border>
      <left style="thin">
        <color auto="1"/>
      </left>
      <right style="thin">
        <color auto="1"/>
      </right>
      <top style="thin">
        <color auto="1"/>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right style="thin">
        <color theme="0" tint="-0.24994659260841701"/>
      </right>
      <top/>
      <bottom style="thin">
        <color theme="0" tint="-0.24994659260841701"/>
      </bottom>
      <diagonal/>
    </border>
    <border>
      <left style="thin">
        <color indexed="64"/>
      </left>
      <right style="thin">
        <color indexed="64"/>
      </right>
      <top style="medium">
        <color auto="1"/>
      </top>
      <bottom/>
      <diagonal/>
    </border>
    <border>
      <left/>
      <right/>
      <top/>
      <bottom style="medium">
        <color theme="1"/>
      </bottom>
      <diagonal/>
    </border>
    <border>
      <left style="thin">
        <color theme="0" tint="-0.24994659260841701"/>
      </left>
      <right/>
      <top style="double">
        <color theme="1"/>
      </top>
      <bottom style="medium">
        <color theme="1"/>
      </bottom>
      <diagonal/>
    </border>
    <border>
      <left/>
      <right/>
      <top style="double">
        <color theme="1"/>
      </top>
      <bottom style="medium">
        <color theme="1"/>
      </bottom>
      <diagonal/>
    </border>
    <border>
      <left/>
      <right style="thin">
        <color theme="0" tint="-0.24994659260841701"/>
      </right>
      <top style="double">
        <color theme="1"/>
      </top>
      <bottom style="medium">
        <color theme="1"/>
      </bottom>
      <diagonal/>
    </border>
    <border>
      <left style="thin">
        <color theme="0" tint="-0.24994659260841701"/>
      </left>
      <right/>
      <top style="thin">
        <color theme="0" tint="-0.24994659260841701"/>
      </top>
      <bottom/>
      <diagonal/>
    </border>
    <border>
      <left style="thin">
        <color theme="0" tint="-0.24994659260841701"/>
      </left>
      <right/>
      <top style="double">
        <color theme="1"/>
      </top>
      <bottom style="medium">
        <color auto="1"/>
      </bottom>
      <diagonal/>
    </border>
    <border>
      <left/>
      <right/>
      <top style="double">
        <color theme="1"/>
      </top>
      <bottom style="medium">
        <color auto="1"/>
      </bottom>
      <diagonal/>
    </border>
    <border>
      <left/>
      <right style="thin">
        <color theme="0" tint="-0.24994659260841701"/>
      </right>
      <top style="double">
        <color theme="1"/>
      </top>
      <bottom style="medium">
        <color auto="1"/>
      </bottom>
      <diagonal/>
    </border>
    <border>
      <left style="thin">
        <color theme="0" tint="-0.24994659260841701"/>
      </left>
      <right style="thin">
        <color theme="0" tint="-0.24994659260841701"/>
      </right>
      <top style="thin">
        <color rgb="FFC00000"/>
      </top>
      <bottom style="thin">
        <color theme="0" tint="-0.24994659260841701"/>
      </bottom>
      <diagonal/>
    </border>
    <border>
      <left style="thin">
        <color theme="0" tint="-0.24994659260841701"/>
      </left>
      <right/>
      <top style="medium">
        <color auto="1"/>
      </top>
      <bottom style="thin">
        <color theme="0" tint="-0.24994659260841701"/>
      </bottom>
      <diagonal/>
    </border>
    <border>
      <left/>
      <right/>
      <top style="medium">
        <color auto="1"/>
      </top>
      <bottom style="thin">
        <color theme="0" tint="-0.24994659260841701"/>
      </bottom>
      <diagonal/>
    </border>
    <border>
      <left/>
      <right style="thin">
        <color theme="0" tint="-0.24994659260841701"/>
      </right>
      <top style="medium">
        <color auto="1"/>
      </top>
      <bottom style="thin">
        <color theme="0" tint="-0.2499465926084170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theme="0" tint="-0.24994659260841701"/>
      </left>
      <right/>
      <top style="thin">
        <color rgb="FFC00000"/>
      </top>
      <bottom style="thin">
        <color theme="0" tint="-0.24994659260841701"/>
      </bottom>
      <diagonal/>
    </border>
    <border>
      <left/>
      <right/>
      <top style="thin">
        <color rgb="FFC00000"/>
      </top>
      <bottom style="thin">
        <color theme="0" tint="-0.24994659260841701"/>
      </bottom>
      <diagonal/>
    </border>
    <border>
      <left/>
      <right style="thin">
        <color theme="0" tint="-0.24994659260841701"/>
      </right>
      <top style="thin">
        <color rgb="FFC00000"/>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1"/>
      </bottom>
      <diagonal/>
    </border>
    <border>
      <left style="thin">
        <color auto="1"/>
      </left>
      <right style="thin">
        <color auto="1"/>
      </right>
      <top style="double">
        <color theme="0" tint="-0.24994659260841701"/>
      </top>
      <bottom style="thin">
        <color theme="0" tint="-0.2499465926084170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style="double">
        <color theme="1"/>
      </bottom>
      <diagonal/>
    </border>
    <border>
      <left/>
      <right style="thin">
        <color theme="0" tint="-0.24994659260841701"/>
      </right>
      <top/>
      <bottom/>
      <diagonal/>
    </border>
    <border>
      <left style="thin">
        <color theme="0" tint="-0.24994659260841701"/>
      </left>
      <right/>
      <top/>
      <bottom style="double">
        <color theme="1"/>
      </bottom>
      <diagonal/>
    </border>
    <border>
      <left/>
      <right style="thin">
        <color theme="0" tint="-0.24994659260841701"/>
      </right>
      <top/>
      <bottom style="double">
        <color theme="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double">
        <color theme="1"/>
      </top>
      <bottom/>
      <diagonal/>
    </border>
    <border>
      <left/>
      <right/>
      <top style="double">
        <color theme="1"/>
      </top>
      <bottom/>
      <diagonal/>
    </border>
    <border>
      <left style="thin">
        <color auto="1"/>
      </left>
      <right style="thin">
        <color indexed="64"/>
      </right>
      <top style="medium">
        <color auto="1"/>
      </top>
      <bottom style="thin">
        <color auto="1"/>
      </bottom>
      <diagonal/>
    </border>
    <border>
      <left style="double">
        <color rgb="FFFF0000"/>
      </left>
      <right/>
      <top/>
      <bottom/>
      <diagonal/>
    </border>
    <border>
      <left/>
      <right style="double">
        <color rgb="FFFF0000"/>
      </right>
      <top/>
      <bottom/>
      <diagonal/>
    </border>
    <border>
      <left/>
      <right style="double">
        <color rgb="FFFF0000"/>
      </right>
      <top/>
      <bottom style="thin">
        <color theme="0" tint="-0.24994659260841701"/>
      </bottom>
      <diagonal/>
    </border>
    <border>
      <left style="thin">
        <color theme="1"/>
      </left>
      <right style="thin">
        <color theme="1"/>
      </right>
      <top/>
      <bottom style="thin">
        <color theme="1"/>
      </bottom>
      <diagonal/>
    </border>
    <border>
      <left style="thin">
        <color theme="1"/>
      </left>
      <right style="thin">
        <color theme="1"/>
      </right>
      <top style="thin">
        <color auto="1"/>
      </top>
      <bottom style="thin">
        <color theme="1"/>
      </bottom>
      <diagonal/>
    </border>
    <border>
      <left/>
      <right/>
      <top/>
      <bottom style="thick">
        <color auto="1"/>
      </bottom>
      <diagonal/>
    </border>
    <border>
      <left/>
      <right/>
      <top style="thick">
        <color auto="1"/>
      </top>
      <bottom/>
      <diagonal/>
    </border>
    <border>
      <left/>
      <right/>
      <top style="thin">
        <color indexed="64"/>
      </top>
      <bottom style="thin">
        <color rgb="FF000000"/>
      </bottom>
      <diagonal/>
    </border>
    <border>
      <left/>
      <right/>
      <top/>
      <bottom style="thick">
        <color rgb="FF000000"/>
      </bottom>
      <diagonal/>
    </border>
    <border>
      <left/>
      <right/>
      <top style="thick">
        <color rgb="FF000000"/>
      </top>
      <bottom style="thin">
        <color rgb="FF000000"/>
      </bottom>
      <diagonal/>
    </border>
    <border>
      <left/>
      <right/>
      <top style="thin">
        <color rgb="FF000000"/>
      </top>
      <bottom style="thick">
        <color rgb="FF000000"/>
      </bottom>
      <diagonal/>
    </border>
    <border>
      <left/>
      <right/>
      <top style="thick">
        <color rgb="FF000000"/>
      </top>
      <bottom/>
      <diagonal/>
    </border>
    <border>
      <left style="thin">
        <color theme="0" tint="-0.24994659260841701"/>
      </left>
      <right style="thin">
        <color theme="0" tint="-0.24994659260841701"/>
      </right>
      <top style="thin">
        <color theme="0" tint="-0.24994659260841701"/>
      </top>
      <bottom style="thin">
        <color theme="1"/>
      </bottom>
      <diagonal/>
    </border>
    <border>
      <left style="medium">
        <color theme="1"/>
      </left>
      <right style="medium">
        <color theme="1"/>
      </right>
      <top style="medium">
        <color theme="1"/>
      </top>
      <bottom style="medium">
        <color theme="1"/>
      </bottom>
      <diagonal/>
    </border>
    <border>
      <left style="thin">
        <color theme="0" tint="-0.24994659260841701"/>
      </left>
      <right/>
      <top style="thin">
        <color theme="0" tint="-0.24994659260841701"/>
      </top>
      <bottom style="thin">
        <color theme="1"/>
      </bottom>
      <diagonal/>
    </border>
    <border>
      <left/>
      <right style="thin">
        <color theme="0" tint="-0.24994659260841701"/>
      </right>
      <top style="thin">
        <color theme="0" tint="-0.24994659260841701"/>
      </top>
      <bottom style="thin">
        <color theme="1"/>
      </bottom>
      <diagonal/>
    </border>
    <border>
      <left style="thin">
        <color indexed="64"/>
      </left>
      <right/>
      <top/>
      <bottom style="medium">
        <color indexed="64"/>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8">
    <xf numFmtId="164" fontId="0" fillId="0" borderId="0"/>
    <xf numFmtId="164" fontId="21" fillId="0" borderId="0"/>
    <xf numFmtId="0" fontId="29" fillId="0" borderId="0"/>
    <xf numFmtId="0" fontId="32" fillId="0" borderId="0" applyNumberFormat="0" applyFill="0" applyBorder="0" applyAlignment="0" applyProtection="0"/>
    <xf numFmtId="44" fontId="29" fillId="0" borderId="0" applyFont="0" applyFill="0" applyBorder="0" applyAlignment="0" applyProtection="0"/>
    <xf numFmtId="0" fontId="19" fillId="0" borderId="0"/>
    <xf numFmtId="0" fontId="17" fillId="0" borderId="0"/>
    <xf numFmtId="164" fontId="78" fillId="0" borderId="0" applyNumberFormat="0" applyFill="0" applyBorder="0" applyAlignment="0" applyProtection="0"/>
  </cellStyleXfs>
  <cellXfs count="670">
    <xf numFmtId="164" fontId="0" fillId="0" borderId="0" xfId="0"/>
    <xf numFmtId="164" fontId="23" fillId="0" borderId="0" xfId="1" applyFont="1"/>
    <xf numFmtId="165" fontId="25" fillId="0" borderId="0" xfId="1" applyNumberFormat="1" applyFont="1" applyAlignment="1">
      <alignment horizontal="center" vertical="center"/>
    </xf>
    <xf numFmtId="164" fontId="25" fillId="0" borderId="0" xfId="1" applyFont="1" applyAlignment="1">
      <alignment horizontal="right" vertical="center"/>
    </xf>
    <xf numFmtId="0" fontId="29" fillId="0" borderId="0" xfId="2" applyAlignment="1">
      <alignment vertical="center"/>
    </xf>
    <xf numFmtId="0" fontId="30" fillId="0" borderId="0" xfId="2" applyFont="1" applyAlignment="1">
      <alignment horizontal="center" vertical="center"/>
    </xf>
    <xf numFmtId="8" fontId="31" fillId="0" borderId="0" xfId="2" applyNumberFormat="1" applyFont="1" applyAlignment="1">
      <alignment horizontal="center" vertical="center"/>
    </xf>
    <xf numFmtId="0" fontId="33" fillId="0" borderId="0" xfId="2" applyFont="1" applyAlignment="1">
      <alignment horizontal="right" vertical="center"/>
    </xf>
    <xf numFmtId="8" fontId="30" fillId="0" borderId="0" xfId="2" applyNumberFormat="1" applyFont="1" applyAlignment="1">
      <alignment horizontal="center" vertical="center"/>
    </xf>
    <xf numFmtId="0" fontId="22" fillId="0" borderId="0" xfId="2" applyFont="1" applyAlignment="1">
      <alignment vertical="center"/>
    </xf>
    <xf numFmtId="0" fontId="40" fillId="0" borderId="0" xfId="2" applyFont="1" applyAlignment="1">
      <alignment horizontal="center" vertical="center"/>
    </xf>
    <xf numFmtId="0" fontId="20" fillId="0" borderId="0" xfId="2" applyFont="1" applyAlignment="1">
      <alignment horizontal="center" vertical="center"/>
    </xf>
    <xf numFmtId="0" fontId="20" fillId="0" borderId="0" xfId="2" applyFont="1" applyAlignment="1">
      <alignment vertical="center"/>
    </xf>
    <xf numFmtId="164" fontId="18" fillId="0" borderId="0" xfId="0" applyFont="1" applyAlignment="1">
      <alignment wrapText="1"/>
    </xf>
    <xf numFmtId="164" fontId="46" fillId="3" borderId="0" xfId="0" applyFont="1" applyFill="1" applyAlignment="1">
      <alignment wrapText="1"/>
    </xf>
    <xf numFmtId="1" fontId="18" fillId="0" borderId="0" xfId="0" applyNumberFormat="1" applyFont="1"/>
    <xf numFmtId="1" fontId="46" fillId="3" borderId="0" xfId="0" applyNumberFormat="1" applyFont="1" applyFill="1"/>
    <xf numFmtId="165" fontId="25" fillId="0" borderId="3" xfId="0" applyNumberFormat="1" applyFont="1" applyBorder="1" applyAlignment="1">
      <alignment horizontal="center"/>
    </xf>
    <xf numFmtId="164" fontId="18" fillId="0" borderId="0" xfId="1" applyFont="1"/>
    <xf numFmtId="164" fontId="18" fillId="0" borderId="0" xfId="1" applyFont="1" applyAlignment="1">
      <alignment horizontal="center" vertical="center"/>
    </xf>
    <xf numFmtId="164" fontId="18" fillId="0" borderId="0" xfId="1" applyFont="1" applyAlignment="1">
      <alignment horizontal="center" vertical="top"/>
    </xf>
    <xf numFmtId="164" fontId="18" fillId="0" borderId="0" xfId="1" applyFont="1" applyAlignment="1">
      <alignment horizontal="center"/>
    </xf>
    <xf numFmtId="165" fontId="18" fillId="0" borderId="0" xfId="1" applyNumberFormat="1" applyFont="1"/>
    <xf numFmtId="1" fontId="18" fillId="0" borderId="0" xfId="1" applyNumberFormat="1" applyFont="1" applyAlignment="1">
      <alignment horizontal="center"/>
    </xf>
    <xf numFmtId="164" fontId="25" fillId="0" borderId="3" xfId="1" applyFont="1" applyBorder="1" applyAlignment="1">
      <alignment horizontal="right" vertical="center"/>
    </xf>
    <xf numFmtId="165" fontId="25" fillId="0" borderId="3" xfId="1" applyNumberFormat="1" applyFont="1" applyBorder="1" applyAlignment="1">
      <alignment horizontal="center" vertical="center"/>
    </xf>
    <xf numFmtId="1" fontId="18" fillId="0" borderId="0" xfId="1" applyNumberFormat="1" applyFont="1" applyAlignment="1">
      <alignment horizontal="center" vertical="center"/>
    </xf>
    <xf numFmtId="164" fontId="18" fillId="0" borderId="0" xfId="1" applyFont="1" applyAlignment="1">
      <alignment vertical="center"/>
    </xf>
    <xf numFmtId="0" fontId="16" fillId="0" borderId="0" xfId="2" applyFont="1" applyAlignment="1">
      <alignment horizontal="right" vertical="center"/>
    </xf>
    <xf numFmtId="0" fontId="28" fillId="4" borderId="5" xfId="2" applyFont="1" applyFill="1" applyBorder="1" applyAlignment="1">
      <alignment horizontal="center" vertical="center"/>
    </xf>
    <xf numFmtId="0" fontId="28" fillId="4" borderId="5" xfId="2" applyFont="1" applyFill="1" applyBorder="1" applyAlignment="1">
      <alignment horizontal="center" vertical="center" wrapText="1"/>
    </xf>
    <xf numFmtId="0" fontId="41" fillId="0" borderId="0" xfId="2" applyFont="1" applyAlignment="1">
      <alignment horizontal="center" vertical="center"/>
    </xf>
    <xf numFmtId="164" fontId="48" fillId="0" borderId="0" xfId="0" applyFont="1" applyAlignment="1">
      <alignment horizontal="right" vertical="center"/>
    </xf>
    <xf numFmtId="164" fontId="18" fillId="0" borderId="0" xfId="0" applyFont="1"/>
    <xf numFmtId="164" fontId="12" fillId="0" borderId="0" xfId="0" applyFont="1" applyAlignment="1">
      <alignment horizontal="center"/>
    </xf>
    <xf numFmtId="164" fontId="12" fillId="0" borderId="0" xfId="0" applyFont="1"/>
    <xf numFmtId="14" fontId="0" fillId="0" borderId="0" xfId="0" applyNumberFormat="1"/>
    <xf numFmtId="44" fontId="15" fillId="0" borderId="0" xfId="0" applyNumberFormat="1" applyFont="1" applyAlignment="1">
      <alignment wrapText="1"/>
    </xf>
    <xf numFmtId="164" fontId="11" fillId="0" borderId="0" xfId="0" applyFont="1"/>
    <xf numFmtId="44" fontId="11" fillId="5" borderId="8" xfId="4" applyFont="1" applyFill="1" applyBorder="1" applyAlignment="1">
      <alignment horizontal="center" vertical="center" wrapText="1"/>
    </xf>
    <xf numFmtId="164" fontId="11" fillId="5" borderId="8" xfId="0" applyFont="1" applyFill="1" applyBorder="1" applyAlignment="1">
      <alignment horizontal="center" vertical="center" wrapText="1"/>
    </xf>
    <xf numFmtId="164" fontId="11" fillId="5" borderId="8" xfId="0" applyFont="1" applyFill="1" applyBorder="1" applyAlignment="1">
      <alignment horizontal="left" vertical="center" wrapText="1"/>
    </xf>
    <xf numFmtId="164" fontId="10" fillId="0" borderId="9" xfId="0" applyFont="1" applyBorder="1" applyAlignment="1">
      <alignment horizontal="center"/>
    </xf>
    <xf numFmtId="164" fontId="10" fillId="0" borderId="43" xfId="0" applyFont="1" applyBorder="1" applyAlignment="1">
      <alignment horizontal="center"/>
    </xf>
    <xf numFmtId="164" fontId="10" fillId="0" borderId="1" xfId="0" applyFont="1" applyBorder="1" applyAlignment="1">
      <alignment horizontal="center"/>
    </xf>
    <xf numFmtId="164" fontId="10" fillId="5" borderId="8" xfId="0" applyFont="1" applyFill="1" applyBorder="1" applyAlignment="1">
      <alignment horizontal="left" vertical="center" wrapText="1"/>
    </xf>
    <xf numFmtId="164" fontId="10" fillId="0" borderId="0" xfId="0" applyFont="1" applyAlignment="1">
      <alignment horizontal="center"/>
    </xf>
    <xf numFmtId="164" fontId="18" fillId="0" borderId="43" xfId="0" applyFont="1" applyBorder="1" applyAlignment="1">
      <alignment horizontal="center"/>
    </xf>
    <xf numFmtId="164" fontId="27" fillId="0" borderId="43" xfId="0" applyFont="1" applyBorder="1" applyAlignment="1">
      <alignment horizontal="center"/>
    </xf>
    <xf numFmtId="164" fontId="18" fillId="6" borderId="18" xfId="0" applyFont="1" applyFill="1" applyBorder="1" applyAlignment="1">
      <alignment horizontal="right" wrapText="1"/>
    </xf>
    <xf numFmtId="44" fontId="10" fillId="6" borderId="4" xfId="0" applyNumberFormat="1" applyFont="1" applyFill="1" applyBorder="1" applyAlignment="1">
      <alignment wrapText="1"/>
    </xf>
    <xf numFmtId="164" fontId="18" fillId="6" borderId="19" xfId="0" applyFont="1" applyFill="1" applyBorder="1" applyAlignment="1">
      <alignment horizontal="right" wrapText="1"/>
    </xf>
    <xf numFmtId="44" fontId="10" fillId="6" borderId="20" xfId="0" applyNumberFormat="1" applyFont="1" applyFill="1" applyBorder="1" applyAlignment="1">
      <alignment wrapText="1"/>
    </xf>
    <xf numFmtId="164" fontId="18" fillId="7" borderId="18" xfId="0" applyFont="1" applyFill="1" applyBorder="1" applyAlignment="1">
      <alignment horizontal="right" wrapText="1"/>
    </xf>
    <xf numFmtId="44" fontId="10" fillId="7" borderId="4" xfId="0" applyNumberFormat="1" applyFont="1" applyFill="1" applyBorder="1" applyAlignment="1">
      <alignment horizontal="left" wrapText="1"/>
    </xf>
    <xf numFmtId="164" fontId="18" fillId="7" borderId="19" xfId="0" applyFont="1" applyFill="1" applyBorder="1" applyAlignment="1">
      <alignment horizontal="right" wrapText="1"/>
    </xf>
    <xf numFmtId="44" fontId="10" fillId="7" borderId="20" xfId="0" applyNumberFormat="1" applyFont="1" applyFill="1" applyBorder="1" applyAlignment="1">
      <alignment horizontal="left" wrapText="1"/>
    </xf>
    <xf numFmtId="164" fontId="18" fillId="0" borderId="0" xfId="1" applyFont="1" applyAlignment="1" applyProtection="1">
      <alignment horizontal="center"/>
      <protection locked="0"/>
    </xf>
    <xf numFmtId="164" fontId="24" fillId="0" borderId="0" xfId="1" applyFont="1" applyAlignment="1" applyProtection="1">
      <alignment horizontal="center"/>
      <protection locked="0"/>
    </xf>
    <xf numFmtId="14" fontId="25" fillId="0" borderId="0" xfId="1" applyNumberFormat="1" applyFont="1" applyAlignment="1" applyProtection="1">
      <alignment horizontal="center"/>
      <protection locked="0"/>
    </xf>
    <xf numFmtId="165" fontId="52" fillId="0" borderId="33" xfId="1" applyNumberFormat="1" applyFont="1" applyBorder="1" applyAlignment="1">
      <alignment horizontal="center" vertical="center"/>
    </xf>
    <xf numFmtId="165" fontId="52" fillId="0" borderId="30" xfId="1" applyNumberFormat="1" applyFont="1" applyBorder="1" applyAlignment="1">
      <alignment horizontal="center" vertical="center"/>
    </xf>
    <xf numFmtId="165" fontId="52" fillId="0" borderId="34" xfId="1" applyNumberFormat="1" applyFont="1" applyBorder="1" applyAlignment="1">
      <alignment horizontal="center" vertical="center"/>
    </xf>
    <xf numFmtId="165" fontId="52" fillId="0" borderId="32" xfId="1" applyNumberFormat="1" applyFont="1" applyBorder="1" applyAlignment="1">
      <alignment horizontal="center" vertical="center"/>
    </xf>
    <xf numFmtId="165" fontId="52" fillId="0" borderId="48" xfId="1" applyNumberFormat="1" applyFont="1" applyBorder="1" applyAlignment="1">
      <alignment horizontal="center" vertical="center"/>
    </xf>
    <xf numFmtId="164" fontId="9" fillId="0" borderId="43" xfId="0" applyFont="1" applyBorder="1"/>
    <xf numFmtId="165" fontId="51" fillId="8" borderId="57" xfId="1" applyNumberFormat="1" applyFont="1" applyFill="1" applyBorder="1" applyAlignment="1">
      <alignment horizontal="right" vertical="center"/>
    </xf>
    <xf numFmtId="165" fontId="51" fillId="8" borderId="57" xfId="1" applyNumberFormat="1" applyFont="1" applyFill="1" applyBorder="1" applyAlignment="1">
      <alignment horizontal="left" vertical="center"/>
    </xf>
    <xf numFmtId="165" fontId="51" fillId="8" borderId="58" xfId="1" applyNumberFormat="1" applyFont="1" applyFill="1" applyBorder="1" applyAlignment="1">
      <alignment horizontal="center" vertical="center"/>
    </xf>
    <xf numFmtId="165" fontId="51" fillId="8" borderId="61" xfId="1" applyNumberFormat="1" applyFont="1" applyFill="1" applyBorder="1" applyAlignment="1">
      <alignment horizontal="right" vertical="center"/>
    </xf>
    <xf numFmtId="165" fontId="51" fillId="8" borderId="62" xfId="1" applyNumberFormat="1" applyFont="1" applyFill="1" applyBorder="1" applyAlignment="1">
      <alignment horizontal="center" vertical="center"/>
    </xf>
    <xf numFmtId="164" fontId="9" fillId="0" borderId="43" xfId="0" applyFont="1" applyBorder="1" applyAlignment="1">
      <alignment horizontal="center"/>
    </xf>
    <xf numFmtId="165" fontId="51" fillId="8" borderId="61" xfId="1" applyNumberFormat="1" applyFont="1" applyFill="1" applyBorder="1" applyAlignment="1">
      <alignment horizontal="left" vertical="center"/>
    </xf>
    <xf numFmtId="7" fontId="54" fillId="9" borderId="54" xfId="4" applyNumberFormat="1" applyFont="1" applyFill="1" applyBorder="1" applyAlignment="1">
      <alignment horizontal="center"/>
    </xf>
    <xf numFmtId="7" fontId="54" fillId="9" borderId="8" xfId="4" applyNumberFormat="1" applyFont="1" applyFill="1" applyBorder="1" applyAlignment="1">
      <alignment horizontal="center"/>
    </xf>
    <xf numFmtId="7" fontId="54" fillId="9" borderId="1" xfId="4" applyNumberFormat="1" applyFont="1" applyFill="1" applyBorder="1" applyAlignment="1">
      <alignment horizontal="center"/>
    </xf>
    <xf numFmtId="7" fontId="10" fillId="0" borderId="43" xfId="4" applyNumberFormat="1" applyFont="1" applyBorder="1" applyAlignment="1">
      <alignment horizontal="center"/>
    </xf>
    <xf numFmtId="7" fontId="10" fillId="0" borderId="43" xfId="0" applyNumberFormat="1" applyFont="1" applyBorder="1" applyAlignment="1">
      <alignment horizontal="center"/>
    </xf>
    <xf numFmtId="7" fontId="10" fillId="0" borderId="43" xfId="4" applyNumberFormat="1" applyFont="1" applyFill="1" applyBorder="1" applyAlignment="1">
      <alignment horizontal="center"/>
    </xf>
    <xf numFmtId="7" fontId="10" fillId="0" borderId="1" xfId="4" applyNumberFormat="1" applyFont="1" applyFill="1" applyBorder="1" applyAlignment="1">
      <alignment horizontal="center"/>
    </xf>
    <xf numFmtId="7" fontId="10" fillId="0" borderId="1" xfId="4" applyNumberFormat="1" applyFont="1" applyBorder="1" applyAlignment="1">
      <alignment horizontal="center"/>
    </xf>
    <xf numFmtId="7" fontId="10" fillId="0" borderId="1" xfId="0" applyNumberFormat="1" applyFont="1" applyBorder="1" applyAlignment="1">
      <alignment horizontal="center"/>
    </xf>
    <xf numFmtId="44" fontId="11" fillId="0" borderId="0" xfId="4" applyFont="1" applyFill="1" applyBorder="1" applyAlignment="1">
      <alignment horizontal="center"/>
    </xf>
    <xf numFmtId="44" fontId="11" fillId="0" borderId="0" xfId="4" applyFont="1" applyAlignment="1">
      <alignment horizontal="center"/>
    </xf>
    <xf numFmtId="164" fontId="11" fillId="0" borderId="0" xfId="0" applyFont="1" applyAlignment="1">
      <alignment horizontal="center"/>
    </xf>
    <xf numFmtId="164" fontId="8" fillId="0" borderId="0" xfId="0" applyFont="1" applyAlignment="1">
      <alignment horizontal="center"/>
    </xf>
    <xf numFmtId="164" fontId="41" fillId="0" borderId="0" xfId="0" applyFont="1" applyAlignment="1">
      <alignment horizontal="center" vertical="center" wrapText="1"/>
    </xf>
    <xf numFmtId="164" fontId="8" fillId="0" borderId="0" xfId="0" applyFont="1"/>
    <xf numFmtId="164" fontId="58" fillId="0" borderId="0" xfId="0" applyFont="1" applyAlignment="1">
      <alignment horizontal="center" vertical="center" wrapText="1"/>
    </xf>
    <xf numFmtId="2" fontId="8" fillId="0" borderId="0" xfId="0" applyNumberFormat="1" applyFont="1" applyAlignment="1">
      <alignment horizontal="right"/>
    </xf>
    <xf numFmtId="164" fontId="8" fillId="0" borderId="19" xfId="0" applyFont="1" applyBorder="1"/>
    <xf numFmtId="164" fontId="8" fillId="0" borderId="20" xfId="0" applyFont="1" applyBorder="1"/>
    <xf numFmtId="164" fontId="8" fillId="0" borderId="27" xfId="0" applyFont="1" applyBorder="1"/>
    <xf numFmtId="164" fontId="8" fillId="0" borderId="26" xfId="0" applyFont="1" applyBorder="1"/>
    <xf numFmtId="164" fontId="8" fillId="0" borderId="2" xfId="0" applyFont="1" applyBorder="1"/>
    <xf numFmtId="164" fontId="8" fillId="0" borderId="42" xfId="0" applyFont="1" applyBorder="1"/>
    <xf numFmtId="164" fontId="8" fillId="0" borderId="4" xfId="0" applyFont="1" applyBorder="1"/>
    <xf numFmtId="2" fontId="28" fillId="0" borderId="0" xfId="0" applyNumberFormat="1" applyFont="1" applyAlignment="1">
      <alignment horizontal="center"/>
    </xf>
    <xf numFmtId="164" fontId="8" fillId="0" borderId="68" xfId="0" applyFont="1" applyBorder="1"/>
    <xf numFmtId="164" fontId="8" fillId="0" borderId="0" xfId="0" applyFont="1" applyAlignment="1">
      <alignment horizontal="right"/>
    </xf>
    <xf numFmtId="2" fontId="8" fillId="0" borderId="0" xfId="0" applyNumberFormat="1" applyFont="1" applyAlignment="1">
      <alignment horizontal="center"/>
    </xf>
    <xf numFmtId="1" fontId="8" fillId="0" borderId="77" xfId="0" applyNumberFormat="1" applyFont="1" applyBorder="1" applyAlignment="1">
      <alignment horizontal="center"/>
    </xf>
    <xf numFmtId="1" fontId="8" fillId="0" borderId="81" xfId="0" applyNumberFormat="1" applyFont="1" applyBorder="1" applyAlignment="1">
      <alignment horizontal="center"/>
    </xf>
    <xf numFmtId="1" fontId="8" fillId="0" borderId="83" xfId="0" applyNumberFormat="1" applyFont="1" applyBorder="1" applyAlignment="1">
      <alignment horizontal="center"/>
    </xf>
    <xf numFmtId="44" fontId="8" fillId="0" borderId="8" xfId="0" applyNumberFormat="1" applyFont="1" applyBorder="1" applyAlignment="1">
      <alignment horizontal="center"/>
    </xf>
    <xf numFmtId="44" fontId="8" fillId="0" borderId="79" xfId="0" applyNumberFormat="1" applyFont="1" applyBorder="1" applyAlignment="1">
      <alignment horizontal="center"/>
    </xf>
    <xf numFmtId="44" fontId="8" fillId="0" borderId="9" xfId="0" applyNumberFormat="1" applyFont="1" applyBorder="1" applyAlignment="1">
      <alignment horizontal="center"/>
    </xf>
    <xf numFmtId="44" fontId="8" fillId="0" borderId="82" xfId="0" applyNumberFormat="1" applyFont="1" applyBorder="1" applyAlignment="1">
      <alignment horizontal="center"/>
    </xf>
    <xf numFmtId="44" fontId="8" fillId="0" borderId="1" xfId="0" applyNumberFormat="1" applyFont="1" applyBorder="1" applyAlignment="1">
      <alignment horizontal="center"/>
    </xf>
    <xf numFmtId="44" fontId="8" fillId="0" borderId="3" xfId="0" applyNumberFormat="1" applyFont="1" applyBorder="1" applyAlignment="1">
      <alignment horizontal="center"/>
    </xf>
    <xf numFmtId="44" fontId="8" fillId="0" borderId="91" xfId="0" applyNumberFormat="1" applyFont="1" applyBorder="1" applyAlignment="1">
      <alignment horizontal="center"/>
    </xf>
    <xf numFmtId="44" fontId="28" fillId="0" borderId="92" xfId="0" applyNumberFormat="1" applyFont="1" applyBorder="1" applyAlignment="1">
      <alignment horizontal="center"/>
    </xf>
    <xf numFmtId="8" fontId="40" fillId="0" borderId="1" xfId="2" applyNumberFormat="1" applyFont="1" applyBorder="1" applyAlignment="1">
      <alignment horizontal="center" vertical="center"/>
    </xf>
    <xf numFmtId="44" fontId="8" fillId="2" borderId="8" xfId="0" applyNumberFormat="1" applyFont="1" applyFill="1" applyBorder="1" applyAlignment="1" applyProtection="1">
      <alignment horizontal="center"/>
      <protection locked="0"/>
    </xf>
    <xf numFmtId="44" fontId="8" fillId="2" borderId="50" xfId="0" applyNumberFormat="1" applyFont="1" applyFill="1" applyBorder="1" applyAlignment="1" applyProtection="1">
      <alignment horizontal="center"/>
      <protection locked="0"/>
    </xf>
    <xf numFmtId="1" fontId="23" fillId="2" borderId="8" xfId="1" applyNumberFormat="1" applyFont="1" applyFill="1" applyBorder="1" applyAlignment="1" applyProtection="1">
      <alignment horizontal="center" vertical="center"/>
      <protection locked="0"/>
    </xf>
    <xf numFmtId="1" fontId="23" fillId="2" borderId="9" xfId="1" applyNumberFormat="1" applyFont="1" applyFill="1" applyBorder="1" applyAlignment="1" applyProtection="1">
      <alignment horizontal="center" vertical="center"/>
      <protection locked="0"/>
    </xf>
    <xf numFmtId="0" fontId="52" fillId="2" borderId="33" xfId="1" applyNumberFormat="1" applyFont="1" applyFill="1" applyBorder="1" applyAlignment="1" applyProtection="1">
      <alignment horizontal="center" vertical="center" wrapText="1"/>
      <protection locked="0"/>
    </xf>
    <xf numFmtId="0" fontId="52" fillId="2" borderId="30" xfId="1" applyNumberFormat="1" applyFont="1" applyFill="1" applyBorder="1" applyAlignment="1" applyProtection="1">
      <alignment horizontal="center" vertical="center" wrapText="1"/>
      <protection locked="0"/>
    </xf>
    <xf numFmtId="0" fontId="52" fillId="2" borderId="32" xfId="1" applyNumberFormat="1" applyFont="1" applyFill="1" applyBorder="1" applyAlignment="1" applyProtection="1">
      <alignment horizontal="center" vertical="center" wrapText="1"/>
      <protection locked="0"/>
    </xf>
    <xf numFmtId="165" fontId="38" fillId="0" borderId="32" xfId="1" applyNumberFormat="1" applyFont="1" applyBorder="1" applyAlignment="1">
      <alignment horizontal="center" vertical="center"/>
    </xf>
    <xf numFmtId="165" fontId="38" fillId="0" borderId="30" xfId="1" applyNumberFormat="1" applyFont="1" applyBorder="1" applyAlignment="1">
      <alignment horizontal="center" vertical="center"/>
    </xf>
    <xf numFmtId="1" fontId="18" fillId="2" borderId="30" xfId="1" applyNumberFormat="1" applyFont="1" applyFill="1" applyBorder="1" applyAlignment="1" applyProtection="1">
      <alignment horizontal="center" vertical="center"/>
      <protection locked="0"/>
    </xf>
    <xf numFmtId="1" fontId="18" fillId="2" borderId="32" xfId="1" applyNumberFormat="1" applyFont="1" applyFill="1" applyBorder="1" applyAlignment="1" applyProtection="1">
      <alignment horizontal="center" vertical="center"/>
      <protection locked="0"/>
    </xf>
    <xf numFmtId="1" fontId="18" fillId="2" borderId="36" xfId="1" applyNumberFormat="1" applyFont="1" applyFill="1" applyBorder="1" applyAlignment="1" applyProtection="1">
      <alignment horizontal="center" vertical="center"/>
      <protection locked="0"/>
    </xf>
    <xf numFmtId="1" fontId="18" fillId="2" borderId="31" xfId="1" applyNumberFormat="1" applyFont="1" applyFill="1" applyBorder="1" applyAlignment="1" applyProtection="1">
      <alignment horizontal="center" vertical="center"/>
      <protection locked="0"/>
    </xf>
    <xf numFmtId="1" fontId="18" fillId="2" borderId="34" xfId="1" applyNumberFormat="1" applyFont="1" applyFill="1" applyBorder="1" applyAlignment="1" applyProtection="1">
      <alignment horizontal="center" vertical="center"/>
      <protection locked="0"/>
    </xf>
    <xf numFmtId="1" fontId="18" fillId="2" borderId="44" xfId="1" applyNumberFormat="1" applyFont="1" applyFill="1" applyBorder="1" applyAlignment="1" applyProtection="1">
      <alignment horizontal="center" vertical="center"/>
      <protection locked="0"/>
    </xf>
    <xf numFmtId="1" fontId="18" fillId="2" borderId="33" xfId="1" applyNumberFormat="1" applyFont="1" applyFill="1" applyBorder="1" applyAlignment="1" applyProtection="1">
      <alignment horizontal="center" vertical="center"/>
      <protection locked="0"/>
    </xf>
    <xf numFmtId="0" fontId="18" fillId="2" borderId="41" xfId="1" applyNumberFormat="1" applyFont="1" applyFill="1" applyBorder="1" applyAlignment="1" applyProtection="1">
      <alignment horizontal="center" vertical="center" wrapText="1"/>
      <protection locked="0"/>
    </xf>
    <xf numFmtId="0" fontId="18" fillId="2" borderId="30" xfId="1" applyNumberFormat="1" applyFont="1" applyFill="1" applyBorder="1" applyAlignment="1" applyProtection="1">
      <alignment horizontal="center" vertical="center"/>
      <protection locked="0"/>
    </xf>
    <xf numFmtId="0" fontId="18" fillId="2" borderId="32" xfId="1" applyNumberFormat="1" applyFont="1" applyFill="1" applyBorder="1" applyAlignment="1" applyProtection="1">
      <alignment horizontal="center" vertical="center"/>
      <protection locked="0"/>
    </xf>
    <xf numFmtId="1" fontId="18" fillId="2" borderId="59" xfId="1" applyNumberFormat="1" applyFont="1" applyFill="1" applyBorder="1" applyAlignment="1" applyProtection="1">
      <alignment horizontal="center" vertical="center"/>
      <protection locked="0"/>
    </xf>
    <xf numFmtId="0" fontId="61" fillId="2" borderId="30" xfId="1" applyNumberFormat="1" applyFont="1" applyFill="1" applyBorder="1" applyAlignment="1" applyProtection="1">
      <alignment horizontal="center" vertical="center" wrapText="1"/>
      <protection locked="0"/>
    </xf>
    <xf numFmtId="1" fontId="62" fillId="2" borderId="30" xfId="1" applyNumberFormat="1" applyFont="1" applyFill="1" applyBorder="1" applyAlignment="1" applyProtection="1">
      <alignment horizontal="center" vertical="center"/>
      <protection locked="0"/>
    </xf>
    <xf numFmtId="165" fontId="61" fillId="2" borderId="33" xfId="1" applyNumberFormat="1" applyFont="1" applyFill="1" applyBorder="1" applyAlignment="1" applyProtection="1">
      <alignment horizontal="center" vertical="center"/>
      <protection locked="0"/>
    </xf>
    <xf numFmtId="0" fontId="61" fillId="2" borderId="32" xfId="1" applyNumberFormat="1" applyFont="1" applyFill="1" applyBorder="1" applyAlignment="1" applyProtection="1">
      <alignment horizontal="center" vertical="center" wrapText="1"/>
      <protection locked="0"/>
    </xf>
    <xf numFmtId="1" fontId="62" fillId="2" borderId="36" xfId="1" applyNumberFormat="1" applyFont="1" applyFill="1" applyBorder="1" applyAlignment="1" applyProtection="1">
      <alignment horizontal="center" vertical="center"/>
      <protection locked="0"/>
    </xf>
    <xf numFmtId="1" fontId="62" fillId="2" borderId="59" xfId="1" applyNumberFormat="1" applyFont="1" applyFill="1" applyBorder="1" applyAlignment="1" applyProtection="1">
      <alignment horizontal="center" vertical="center"/>
      <protection locked="0"/>
    </xf>
    <xf numFmtId="165" fontId="61" fillId="2" borderId="32" xfId="1" applyNumberFormat="1" applyFont="1" applyFill="1" applyBorder="1" applyAlignment="1" applyProtection="1">
      <alignment horizontal="center" vertical="center"/>
      <protection locked="0"/>
    </xf>
    <xf numFmtId="167" fontId="25" fillId="2" borderId="30" xfId="1" applyNumberFormat="1" applyFont="1" applyFill="1" applyBorder="1" applyAlignment="1" applyProtection="1">
      <alignment horizontal="center" vertical="center"/>
      <protection locked="0"/>
    </xf>
    <xf numFmtId="1" fontId="61" fillId="0" borderId="32" xfId="0" applyNumberFormat="1" applyFont="1" applyBorder="1" applyAlignment="1">
      <alignment horizontal="center" vertical="center"/>
    </xf>
    <xf numFmtId="167" fontId="18" fillId="2" borderId="30" xfId="1" applyNumberFormat="1" applyFont="1" applyFill="1" applyBorder="1" applyAlignment="1" applyProtection="1">
      <alignment horizontal="center" vertical="center"/>
      <protection locked="0"/>
    </xf>
    <xf numFmtId="167" fontId="18" fillId="2" borderId="32" xfId="1" applyNumberFormat="1" applyFont="1" applyFill="1" applyBorder="1" applyAlignment="1" applyProtection="1">
      <alignment horizontal="center" vertical="center"/>
      <protection locked="0"/>
    </xf>
    <xf numFmtId="0" fontId="61" fillId="2" borderId="30" xfId="0" applyNumberFormat="1" applyFont="1" applyFill="1" applyBorder="1" applyAlignment="1" applyProtection="1">
      <alignment horizontal="center" vertical="center"/>
      <protection locked="0"/>
    </xf>
    <xf numFmtId="167" fontId="62" fillId="2" borderId="30" xfId="1" applyNumberFormat="1" applyFont="1" applyFill="1" applyBorder="1" applyAlignment="1" applyProtection="1">
      <alignment horizontal="center" vertical="center"/>
      <protection locked="0"/>
    </xf>
    <xf numFmtId="1" fontId="61" fillId="0" borderId="30" xfId="0" applyNumberFormat="1" applyFont="1" applyBorder="1" applyAlignment="1" applyProtection="1">
      <alignment horizontal="center" vertical="center"/>
      <protection locked="0"/>
    </xf>
    <xf numFmtId="1" fontId="61" fillId="0" borderId="30" xfId="0" applyNumberFormat="1" applyFont="1" applyBorder="1" applyAlignment="1">
      <alignment horizontal="center" vertical="center"/>
    </xf>
    <xf numFmtId="164" fontId="7" fillId="0" borderId="43" xfId="0" applyFont="1" applyBorder="1"/>
    <xf numFmtId="164" fontId="18" fillId="0" borderId="43" xfId="0" applyFont="1" applyBorder="1"/>
    <xf numFmtId="164" fontId="63" fillId="0" borderId="0" xfId="0" applyFont="1"/>
    <xf numFmtId="164" fontId="7" fillId="0" borderId="1" xfId="0" applyFont="1" applyBorder="1"/>
    <xf numFmtId="1" fontId="38" fillId="0" borderId="30" xfId="0" applyNumberFormat="1" applyFont="1" applyBorder="1" applyAlignment="1">
      <alignment horizontal="center" vertical="center"/>
    </xf>
    <xf numFmtId="1" fontId="38" fillId="0" borderId="32" xfId="0" applyNumberFormat="1" applyFont="1" applyBorder="1" applyAlignment="1">
      <alignment horizontal="center" vertical="center"/>
    </xf>
    <xf numFmtId="167" fontId="18" fillId="0" borderId="30" xfId="1" applyNumberFormat="1" applyFont="1" applyBorder="1" applyAlignment="1">
      <alignment horizontal="center" vertical="center"/>
    </xf>
    <xf numFmtId="167" fontId="18" fillId="0" borderId="32" xfId="1" applyNumberFormat="1" applyFont="1" applyBorder="1" applyAlignment="1">
      <alignment horizontal="center" vertical="center"/>
    </xf>
    <xf numFmtId="165" fontId="52" fillId="0" borderId="8" xfId="1" applyNumberFormat="1" applyFont="1" applyBorder="1" applyAlignment="1">
      <alignment horizontal="center" vertical="center"/>
    </xf>
    <xf numFmtId="165" fontId="52" fillId="0" borderId="9" xfId="1" applyNumberFormat="1" applyFont="1" applyBorder="1" applyAlignment="1">
      <alignment horizontal="center" vertical="center"/>
    </xf>
    <xf numFmtId="167" fontId="62" fillId="0" borderId="32" xfId="1" applyNumberFormat="1" applyFont="1" applyBorder="1" applyAlignment="1">
      <alignment horizontal="center" vertical="center"/>
    </xf>
    <xf numFmtId="165" fontId="61" fillId="0" borderId="32" xfId="1" applyNumberFormat="1" applyFont="1" applyBorder="1" applyAlignment="1">
      <alignment horizontal="center" vertical="center"/>
    </xf>
    <xf numFmtId="1" fontId="62" fillId="2" borderId="1" xfId="1" applyNumberFormat="1" applyFont="1" applyFill="1" applyBorder="1" applyAlignment="1" applyProtection="1">
      <alignment horizontal="center" vertical="center"/>
      <protection locked="0"/>
    </xf>
    <xf numFmtId="165" fontId="61" fillId="2" borderId="1" xfId="1" applyNumberFormat="1" applyFont="1" applyFill="1" applyBorder="1" applyAlignment="1" applyProtection="1">
      <alignment horizontal="center" vertical="center"/>
      <protection locked="0"/>
    </xf>
    <xf numFmtId="165" fontId="52" fillId="0" borderId="1" xfId="1" applyNumberFormat="1" applyFont="1" applyBorder="1" applyAlignment="1">
      <alignment horizontal="center" vertical="center"/>
    </xf>
    <xf numFmtId="1" fontId="62" fillId="2" borderId="99" xfId="1" applyNumberFormat="1" applyFont="1" applyFill="1" applyBorder="1" applyAlignment="1" applyProtection="1">
      <alignment horizontal="center" vertical="center"/>
      <protection locked="0"/>
    </xf>
    <xf numFmtId="165" fontId="61" fillId="2" borderId="99" xfId="1" applyNumberFormat="1" applyFont="1" applyFill="1" applyBorder="1" applyAlignment="1" applyProtection="1">
      <alignment horizontal="center" vertical="center"/>
      <protection locked="0"/>
    </xf>
    <xf numFmtId="165" fontId="52" fillId="0" borderId="99" xfId="1" applyNumberFormat="1" applyFont="1" applyBorder="1" applyAlignment="1">
      <alignment horizontal="center" vertical="center"/>
    </xf>
    <xf numFmtId="1" fontId="38" fillId="0" borderId="33" xfId="0" applyNumberFormat="1" applyFont="1" applyBorder="1" applyAlignment="1">
      <alignment horizontal="center" vertical="center"/>
    </xf>
    <xf numFmtId="165" fontId="18" fillId="0" borderId="0" xfId="1" applyNumberFormat="1" applyFont="1" applyAlignment="1">
      <alignment vertical="center"/>
    </xf>
    <xf numFmtId="167" fontId="18" fillId="0" borderId="33" xfId="1" applyNumberFormat="1" applyFont="1" applyBorder="1" applyAlignment="1">
      <alignment horizontal="center" vertical="center"/>
    </xf>
    <xf numFmtId="167" fontId="62" fillId="0" borderId="30" xfId="1" applyNumberFormat="1" applyFont="1" applyBorder="1" applyAlignment="1">
      <alignment horizontal="center" vertical="center"/>
    </xf>
    <xf numFmtId="165" fontId="61" fillId="0" borderId="30" xfId="1" applyNumberFormat="1" applyFont="1" applyBorder="1" applyAlignment="1">
      <alignment horizontal="center" vertical="center"/>
    </xf>
    <xf numFmtId="1" fontId="61" fillId="0" borderId="98" xfId="0" applyNumberFormat="1" applyFont="1" applyBorder="1" applyAlignment="1">
      <alignment horizontal="center" vertical="center"/>
    </xf>
    <xf numFmtId="1" fontId="62" fillId="2" borderId="98" xfId="1" applyNumberFormat="1" applyFont="1" applyFill="1" applyBorder="1" applyAlignment="1" applyProtection="1">
      <alignment horizontal="center" vertical="center"/>
      <protection locked="0"/>
    </xf>
    <xf numFmtId="165" fontId="61" fillId="2" borderId="98" xfId="1" applyNumberFormat="1" applyFont="1" applyFill="1" applyBorder="1" applyAlignment="1" applyProtection="1">
      <alignment horizontal="center" vertical="center"/>
      <protection locked="0"/>
    </xf>
    <xf numFmtId="165" fontId="38" fillId="0" borderId="98" xfId="1" applyNumberFormat="1" applyFont="1" applyBorder="1" applyAlignment="1">
      <alignment horizontal="center" vertical="center"/>
    </xf>
    <xf numFmtId="1" fontId="38" fillId="0" borderId="36" xfId="0" applyNumberFormat="1" applyFont="1" applyBorder="1" applyAlignment="1">
      <alignment horizontal="center" vertical="center"/>
    </xf>
    <xf numFmtId="1" fontId="38" fillId="0" borderId="35" xfId="0" applyNumberFormat="1" applyFont="1" applyBorder="1" applyAlignment="1">
      <alignment horizontal="center" vertical="center"/>
    </xf>
    <xf numFmtId="1" fontId="38" fillId="0" borderId="59" xfId="0" applyNumberFormat="1" applyFont="1" applyBorder="1" applyAlignment="1">
      <alignment horizontal="center" vertical="center"/>
    </xf>
    <xf numFmtId="165" fontId="61" fillId="2" borderId="30" xfId="1" applyNumberFormat="1" applyFont="1" applyFill="1" applyBorder="1" applyAlignment="1" applyProtection="1">
      <alignment horizontal="center" vertical="center"/>
      <protection locked="0"/>
    </xf>
    <xf numFmtId="0" fontId="61" fillId="2" borderId="32" xfId="0" applyNumberFormat="1" applyFont="1" applyFill="1" applyBorder="1" applyAlignment="1" applyProtection="1">
      <alignment horizontal="center" vertical="center"/>
      <protection locked="0"/>
    </xf>
    <xf numFmtId="165" fontId="61" fillId="2" borderId="48" xfId="1" applyNumberFormat="1" applyFont="1" applyFill="1" applyBorder="1" applyAlignment="1" applyProtection="1">
      <alignment horizontal="center" vertical="center"/>
      <protection locked="0"/>
    </xf>
    <xf numFmtId="0" fontId="61" fillId="2" borderId="30" xfId="0" applyNumberFormat="1" applyFont="1" applyFill="1" applyBorder="1" applyAlignment="1" applyProtection="1">
      <alignment horizontal="left" vertical="center" wrapText="1"/>
      <protection locked="0"/>
    </xf>
    <xf numFmtId="0" fontId="61" fillId="2" borderId="33" xfId="0" applyNumberFormat="1" applyFont="1" applyFill="1" applyBorder="1" applyAlignment="1" applyProtection="1">
      <alignment horizontal="left" vertical="center" wrapText="1"/>
      <protection locked="0"/>
    </xf>
    <xf numFmtId="0" fontId="61" fillId="2" borderId="32" xfId="0" applyNumberFormat="1" applyFont="1" applyFill="1" applyBorder="1" applyAlignment="1" applyProtection="1">
      <alignment horizontal="left" vertical="center" wrapText="1"/>
      <protection locked="0"/>
    </xf>
    <xf numFmtId="0" fontId="61" fillId="2" borderId="34" xfId="0" applyNumberFormat="1" applyFont="1" applyFill="1" applyBorder="1" applyAlignment="1" applyProtection="1">
      <alignment horizontal="left" vertical="center" wrapText="1"/>
      <protection locked="0"/>
    </xf>
    <xf numFmtId="0" fontId="61" fillId="2" borderId="30" xfId="1" applyNumberFormat="1" applyFont="1" applyFill="1" applyBorder="1" applyAlignment="1" applyProtection="1">
      <alignment horizontal="center" vertical="center"/>
      <protection locked="0"/>
    </xf>
    <xf numFmtId="0" fontId="61" fillId="2" borderId="32" xfId="1" applyNumberFormat="1" applyFont="1" applyFill="1" applyBorder="1" applyAlignment="1" applyProtection="1">
      <alignment horizontal="center" vertical="center"/>
      <protection locked="0"/>
    </xf>
    <xf numFmtId="0" fontId="61" fillId="2" borderId="34" xfId="1" applyNumberFormat="1" applyFont="1" applyFill="1" applyBorder="1" applyAlignment="1" applyProtection="1">
      <alignment horizontal="center" vertical="center"/>
      <protection locked="0"/>
    </xf>
    <xf numFmtId="0" fontId="52" fillId="0" borderId="30" xfId="1" applyNumberFormat="1" applyFont="1" applyBorder="1" applyAlignment="1">
      <alignment horizontal="center" vertical="center" wrapText="1"/>
    </xf>
    <xf numFmtId="0" fontId="52" fillId="0" borderId="32" xfId="1" applyNumberFormat="1" applyFont="1" applyBorder="1" applyAlignment="1">
      <alignment horizontal="center" vertical="center" wrapText="1"/>
    </xf>
    <xf numFmtId="0" fontId="38" fillId="0" borderId="33" xfId="0" applyNumberFormat="1" applyFont="1" applyBorder="1" applyAlignment="1">
      <alignment horizontal="center" vertical="center"/>
    </xf>
    <xf numFmtId="0" fontId="38" fillId="0" borderId="30" xfId="0" applyNumberFormat="1" applyFont="1" applyBorder="1" applyAlignment="1">
      <alignment horizontal="center" vertical="center"/>
    </xf>
    <xf numFmtId="0" fontId="38" fillId="0" borderId="32" xfId="0" applyNumberFormat="1" applyFont="1" applyBorder="1" applyAlignment="1">
      <alignment horizontal="center" vertical="center"/>
    </xf>
    <xf numFmtId="0" fontId="52" fillId="0" borderId="33" xfId="1" applyNumberFormat="1" applyFont="1" applyBorder="1" applyAlignment="1">
      <alignment horizontal="center" vertical="center" wrapText="1"/>
    </xf>
    <xf numFmtId="0" fontId="61" fillId="0" borderId="30" xfId="1" applyNumberFormat="1" applyFont="1" applyBorder="1" applyAlignment="1">
      <alignment horizontal="center" vertical="center" wrapText="1"/>
    </xf>
    <xf numFmtId="0" fontId="61" fillId="0" borderId="32" xfId="1" applyNumberFormat="1" applyFont="1" applyBorder="1" applyAlignment="1">
      <alignment horizontal="center" vertical="center" wrapText="1"/>
    </xf>
    <xf numFmtId="0" fontId="52" fillId="0" borderId="34" xfId="1" applyNumberFormat="1" applyFont="1" applyBorder="1" applyAlignment="1">
      <alignment horizontal="center" vertical="center" wrapText="1"/>
    </xf>
    <xf numFmtId="0" fontId="52" fillId="0" borderId="44" xfId="1" applyNumberFormat="1" applyFont="1" applyBorder="1" applyAlignment="1">
      <alignment horizontal="center" vertical="center" wrapText="1"/>
    </xf>
    <xf numFmtId="0" fontId="61" fillId="0" borderId="101" xfId="1" applyNumberFormat="1" applyFont="1" applyBorder="1" applyAlignment="1">
      <alignment horizontal="center" vertical="center" wrapText="1"/>
    </xf>
    <xf numFmtId="0" fontId="38" fillId="2" borderId="35" xfId="1" applyNumberFormat="1" applyFont="1" applyFill="1" applyBorder="1" applyAlignment="1" applyProtection="1">
      <alignment horizontal="left" vertical="center" wrapText="1"/>
      <protection locked="0"/>
    </xf>
    <xf numFmtId="0" fontId="38" fillId="2" borderId="33" xfId="0" applyNumberFormat="1" applyFont="1" applyFill="1" applyBorder="1" applyAlignment="1" applyProtection="1">
      <alignment horizontal="left" vertical="center" wrapText="1"/>
      <protection locked="0"/>
    </xf>
    <xf numFmtId="0" fontId="52" fillId="2" borderId="33" xfId="0" applyNumberFormat="1" applyFont="1" applyFill="1" applyBorder="1" applyAlignment="1" applyProtection="1">
      <alignment horizontal="left" vertical="center" wrapText="1"/>
      <protection locked="0"/>
    </xf>
    <xf numFmtId="0" fontId="38" fillId="2" borderId="32" xfId="0" applyNumberFormat="1" applyFont="1" applyFill="1" applyBorder="1" applyAlignment="1" applyProtection="1">
      <alignment horizontal="left" vertical="center" wrapText="1"/>
      <protection locked="0"/>
    </xf>
    <xf numFmtId="0" fontId="52" fillId="2" borderId="30" xfId="0" applyNumberFormat="1" applyFont="1" applyFill="1" applyBorder="1" applyAlignment="1" applyProtection="1">
      <alignment horizontal="left" vertical="center" wrapText="1"/>
      <protection locked="0"/>
    </xf>
    <xf numFmtId="0" fontId="38" fillId="2" borderId="30" xfId="0" applyNumberFormat="1" applyFont="1" applyFill="1" applyBorder="1" applyAlignment="1" applyProtection="1">
      <alignment horizontal="left" vertical="center" wrapText="1"/>
      <protection locked="0"/>
    </xf>
    <xf numFmtId="0" fontId="38" fillId="2" borderId="34" xfId="0" applyNumberFormat="1" applyFont="1" applyFill="1" applyBorder="1" applyAlignment="1" applyProtection="1">
      <alignment horizontal="left" vertical="center" wrapText="1"/>
      <protection locked="0"/>
    </xf>
    <xf numFmtId="0" fontId="38" fillId="2" borderId="44" xfId="0" applyNumberFormat="1" applyFont="1" applyFill="1" applyBorder="1" applyAlignment="1" applyProtection="1">
      <alignment horizontal="left" vertical="center" wrapText="1"/>
      <protection locked="0"/>
    </xf>
    <xf numFmtId="0" fontId="61" fillId="2" borderId="101" xfId="0" applyNumberFormat="1" applyFont="1" applyFill="1" applyBorder="1" applyAlignment="1" applyProtection="1">
      <alignment horizontal="left" vertical="center" wrapText="1"/>
      <protection locked="0"/>
    </xf>
    <xf numFmtId="0" fontId="38" fillId="2" borderId="53" xfId="0" applyNumberFormat="1" applyFont="1" applyFill="1" applyBorder="1" applyAlignment="1" applyProtection="1">
      <alignment horizontal="left" vertical="center" wrapText="1"/>
      <protection locked="0"/>
    </xf>
    <xf numFmtId="0" fontId="18" fillId="2" borderId="30" xfId="1" applyNumberFormat="1" applyFont="1" applyFill="1" applyBorder="1" applyAlignment="1" applyProtection="1">
      <alignment horizontal="center" vertical="center" wrapText="1"/>
      <protection locked="0"/>
    </xf>
    <xf numFmtId="167" fontId="38" fillId="0" borderId="53" xfId="0" applyNumberFormat="1" applyFont="1" applyBorder="1" applyAlignment="1">
      <alignment horizontal="left" vertical="center"/>
    </xf>
    <xf numFmtId="164" fontId="0" fillId="0" borderId="0" xfId="0" applyAlignment="1">
      <alignment horizontal="left"/>
    </xf>
    <xf numFmtId="1" fontId="38" fillId="0" borderId="108" xfId="0" applyNumberFormat="1" applyFont="1" applyBorder="1" applyAlignment="1">
      <alignment horizontal="center" vertical="center"/>
    </xf>
    <xf numFmtId="1" fontId="38" fillId="0" borderId="8" xfId="0" applyNumberFormat="1" applyFont="1" applyBorder="1" applyAlignment="1">
      <alignment horizontal="center" vertical="center"/>
    </xf>
    <xf numFmtId="1" fontId="38" fillId="0" borderId="9" xfId="0" applyNumberFormat="1" applyFont="1" applyBorder="1" applyAlignment="1">
      <alignment horizontal="center" vertical="center"/>
    </xf>
    <xf numFmtId="0" fontId="61" fillId="2" borderId="1" xfId="0" applyNumberFormat="1" applyFont="1" applyFill="1" applyBorder="1" applyAlignment="1">
      <alignment horizontal="center" vertical="center"/>
    </xf>
    <xf numFmtId="0" fontId="61" fillId="2" borderId="99" xfId="0" applyNumberFormat="1" applyFont="1" applyFill="1" applyBorder="1" applyAlignment="1">
      <alignment horizontal="center" vertical="center"/>
    </xf>
    <xf numFmtId="0" fontId="61" fillId="2" borderId="99" xfId="0" applyNumberFormat="1" applyFont="1" applyFill="1" applyBorder="1" applyAlignment="1" applyProtection="1">
      <alignment horizontal="left" vertical="center"/>
      <protection locked="0"/>
    </xf>
    <xf numFmtId="0" fontId="61" fillId="2" borderId="1" xfId="0" applyNumberFormat="1" applyFont="1" applyFill="1" applyBorder="1" applyAlignment="1" applyProtection="1">
      <alignment horizontal="left" vertical="center"/>
      <protection locked="0"/>
    </xf>
    <xf numFmtId="0" fontId="38" fillId="2" borderId="97" xfId="0" applyNumberFormat="1" applyFont="1" applyFill="1" applyBorder="1" applyAlignment="1" applyProtection="1">
      <alignment vertical="center" wrapText="1"/>
      <protection locked="0"/>
    </xf>
    <xf numFmtId="0" fontId="38" fillId="2" borderId="30" xfId="0" applyNumberFormat="1" applyFont="1" applyFill="1" applyBorder="1" applyAlignment="1" applyProtection="1">
      <alignment vertical="center" wrapText="1"/>
      <protection locked="0"/>
    </xf>
    <xf numFmtId="164" fontId="25" fillId="8" borderId="50" xfId="1" applyFont="1" applyFill="1" applyBorder="1" applyAlignment="1">
      <alignment horizontal="center" vertical="center"/>
    </xf>
    <xf numFmtId="0" fontId="25" fillId="8" borderId="21" xfId="1" applyNumberFormat="1" applyFont="1" applyFill="1" applyBorder="1" applyAlignment="1">
      <alignment horizontal="center" vertical="center" wrapText="1"/>
    </xf>
    <xf numFmtId="166" fontId="25" fillId="8" borderId="21" xfId="1" applyNumberFormat="1" applyFont="1" applyFill="1" applyBorder="1" applyAlignment="1">
      <alignment horizontal="center" vertical="center" wrapText="1"/>
    </xf>
    <xf numFmtId="165" fontId="25" fillId="8" borderId="21" xfId="1" applyNumberFormat="1" applyFont="1" applyFill="1" applyBorder="1" applyAlignment="1">
      <alignment horizontal="center" vertical="center"/>
    </xf>
    <xf numFmtId="164" fontId="25" fillId="8" borderId="21" xfId="1" applyFont="1" applyFill="1" applyBorder="1" applyAlignment="1">
      <alignment horizontal="center" vertical="center"/>
    </xf>
    <xf numFmtId="164" fontId="8" fillId="8" borderId="0" xfId="0" applyFont="1" applyFill="1" applyAlignment="1">
      <alignment horizontal="center"/>
    </xf>
    <xf numFmtId="164" fontId="8" fillId="8" borderId="71" xfId="0" applyFont="1" applyFill="1" applyBorder="1"/>
    <xf numFmtId="164" fontId="8" fillId="8" borderId="0" xfId="0" applyFont="1" applyFill="1"/>
    <xf numFmtId="164" fontId="8" fillId="8" borderId="72" xfId="0" applyFont="1" applyFill="1" applyBorder="1"/>
    <xf numFmtId="1" fontId="28" fillId="8" borderId="0" xfId="0" applyNumberFormat="1" applyFont="1" applyFill="1" applyAlignment="1">
      <alignment horizontal="left"/>
    </xf>
    <xf numFmtId="1" fontId="28" fillId="8" borderId="85" xfId="0" applyNumberFormat="1" applyFont="1" applyFill="1" applyBorder="1" applyAlignment="1">
      <alignment horizontal="center"/>
    </xf>
    <xf numFmtId="164" fontId="28" fillId="8" borderId="86" xfId="0" applyFont="1" applyFill="1" applyBorder="1"/>
    <xf numFmtId="164" fontId="8" fillId="8" borderId="54" xfId="0" applyFont="1" applyFill="1" applyBorder="1" applyAlignment="1">
      <alignment horizontal="center"/>
    </xf>
    <xf numFmtId="164" fontId="57" fillId="8" borderId="54" xfId="0" applyFont="1" applyFill="1" applyBorder="1" applyAlignment="1">
      <alignment horizontal="center" vertical="center"/>
    </xf>
    <xf numFmtId="164" fontId="57" fillId="8" borderId="70" xfId="0" applyFont="1" applyFill="1" applyBorder="1" applyAlignment="1">
      <alignment horizontal="center" vertical="center"/>
    </xf>
    <xf numFmtId="164" fontId="8" fillId="8" borderId="74" xfId="0" applyFont="1" applyFill="1" applyBorder="1" applyAlignment="1">
      <alignment horizontal="center" vertical="center"/>
    </xf>
    <xf numFmtId="164" fontId="8" fillId="8" borderId="74" xfId="0" applyFont="1" applyFill="1" applyBorder="1" applyAlignment="1">
      <alignment horizontal="center" wrapText="1"/>
    </xf>
    <xf numFmtId="164" fontId="8" fillId="8" borderId="75" xfId="0" applyFont="1" applyFill="1" applyBorder="1" applyAlignment="1">
      <alignment horizontal="center" wrapText="1"/>
    </xf>
    <xf numFmtId="0" fontId="28" fillId="8" borderId="37" xfId="2" applyFont="1" applyFill="1" applyBorder="1" applyAlignment="1">
      <alignment horizontal="center" vertical="center"/>
    </xf>
    <xf numFmtId="0" fontId="28" fillId="8" borderId="38" xfId="2" applyFont="1" applyFill="1" applyBorder="1" applyAlignment="1">
      <alignment horizontal="center" vertical="center"/>
    </xf>
    <xf numFmtId="0" fontId="28" fillId="8" borderId="38" xfId="2" applyFont="1" applyFill="1" applyBorder="1" applyAlignment="1">
      <alignment horizontal="center" vertical="center" wrapText="1"/>
    </xf>
    <xf numFmtId="0" fontId="28" fillId="8" borderId="39" xfId="2" applyFont="1" applyFill="1" applyBorder="1" applyAlignment="1">
      <alignment horizontal="center" vertical="center"/>
    </xf>
    <xf numFmtId="0" fontId="28" fillId="8" borderId="8" xfId="2" applyFont="1" applyFill="1" applyBorder="1" applyAlignment="1">
      <alignment horizontal="center" vertical="center"/>
    </xf>
    <xf numFmtId="164" fontId="18" fillId="0" borderId="0" xfId="0" applyFont="1" applyAlignment="1">
      <alignment vertical="center"/>
    </xf>
    <xf numFmtId="164" fontId="48" fillId="0" borderId="0" xfId="0" applyFont="1" applyAlignment="1">
      <alignment vertical="center"/>
    </xf>
    <xf numFmtId="164" fontId="45" fillId="0" borderId="0" xfId="0" applyFont="1" applyAlignment="1">
      <alignment horizontal="left" vertical="center" wrapText="1"/>
    </xf>
    <xf numFmtId="164" fontId="59" fillId="0" borderId="0" xfId="0" applyFont="1" applyAlignment="1">
      <alignment horizontal="left" vertical="center" wrapText="1"/>
    </xf>
    <xf numFmtId="1" fontId="61" fillId="0" borderId="63" xfId="0" applyNumberFormat="1" applyFont="1" applyBorder="1" applyAlignment="1">
      <alignment horizontal="center" vertical="center"/>
    </xf>
    <xf numFmtId="1" fontId="61" fillId="0" borderId="33" xfId="0" applyNumberFormat="1" applyFont="1" applyBorder="1" applyAlignment="1">
      <alignment horizontal="center" vertical="center"/>
    </xf>
    <xf numFmtId="1" fontId="61" fillId="0" borderId="0" xfId="0" applyNumberFormat="1" applyFont="1" applyAlignment="1">
      <alignment horizontal="center" vertical="center"/>
    </xf>
    <xf numFmtId="164" fontId="49" fillId="0" borderId="0" xfId="0" applyFont="1" applyAlignment="1">
      <alignment vertical="center"/>
    </xf>
    <xf numFmtId="164" fontId="45" fillId="0" borderId="0" xfId="0" applyFont="1" applyAlignment="1">
      <alignment vertical="center" wrapText="1"/>
    </xf>
    <xf numFmtId="164" fontId="27" fillId="0" borderId="0" xfId="0" applyFont="1" applyAlignment="1">
      <alignment vertical="center"/>
    </xf>
    <xf numFmtId="164" fontId="18" fillId="0" borderId="0" xfId="0" applyFont="1" applyAlignment="1">
      <alignment horizontal="left" vertical="center"/>
    </xf>
    <xf numFmtId="164" fontId="5" fillId="0" borderId="71" xfId="0" applyFont="1" applyBorder="1" applyAlignment="1">
      <alignment horizontal="center" vertical="center" wrapText="1"/>
    </xf>
    <xf numFmtId="164" fontId="69" fillId="0" borderId="0" xfId="0" applyFont="1" applyAlignment="1">
      <alignment horizontal="left" vertical="center" wrapText="1"/>
    </xf>
    <xf numFmtId="164" fontId="70" fillId="0" borderId="0" xfId="0" applyFont="1" applyAlignment="1">
      <alignment vertical="center"/>
    </xf>
    <xf numFmtId="164" fontId="71" fillId="0" borderId="0" xfId="0" applyFont="1" applyAlignment="1">
      <alignment vertical="center"/>
    </xf>
    <xf numFmtId="164" fontId="69" fillId="0" borderId="0" xfId="0" applyFont="1" applyAlignment="1">
      <alignment vertical="center" wrapText="1"/>
    </xf>
    <xf numFmtId="0" fontId="20" fillId="0" borderId="0" xfId="2" applyFont="1" applyAlignment="1">
      <alignment horizontal="right" vertical="center"/>
    </xf>
    <xf numFmtId="167" fontId="38" fillId="0" borderId="33" xfId="0" applyNumberFormat="1" applyFont="1" applyBorder="1" applyAlignment="1">
      <alignment horizontal="left" vertical="center"/>
    </xf>
    <xf numFmtId="0" fontId="4" fillId="0" borderId="0" xfId="2" applyFont="1" applyAlignment="1">
      <alignment horizontal="right" vertical="center"/>
    </xf>
    <xf numFmtId="0" fontId="20" fillId="0" borderId="0" xfId="2" applyFont="1" applyAlignment="1" applyProtection="1">
      <alignment horizontal="center"/>
      <protection locked="0"/>
    </xf>
    <xf numFmtId="0" fontId="40" fillId="0" borderId="0" xfId="2" applyFont="1" applyAlignment="1">
      <alignment vertical="center"/>
    </xf>
    <xf numFmtId="14" fontId="20" fillId="0" borderId="0" xfId="2" applyNumberFormat="1" applyFont="1" applyAlignment="1" applyProtection="1">
      <alignment horizontal="center" vertical="center"/>
      <protection locked="0"/>
    </xf>
    <xf numFmtId="0" fontId="20" fillId="0" borderId="0" xfId="2" applyFont="1" applyAlignment="1" applyProtection="1">
      <alignment horizontal="center" vertical="center"/>
      <protection locked="0"/>
    </xf>
    <xf numFmtId="0" fontId="4" fillId="0" borderId="0" xfId="2" applyFont="1" applyAlignment="1" applyProtection="1">
      <alignment horizontal="center"/>
      <protection locked="0"/>
    </xf>
    <xf numFmtId="0" fontId="30" fillId="0" borderId="0" xfId="2" applyFont="1" applyAlignment="1">
      <alignment horizontal="right" vertical="center"/>
    </xf>
    <xf numFmtId="0" fontId="34" fillId="0" borderId="0" xfId="2" applyFont="1" applyAlignment="1">
      <alignment horizontal="center" vertical="center"/>
    </xf>
    <xf numFmtId="0" fontId="30" fillId="0" borderId="0" xfId="2" applyFont="1" applyAlignment="1">
      <alignment vertical="center"/>
    </xf>
    <xf numFmtId="14" fontId="30" fillId="0" borderId="0" xfId="2" applyNumberFormat="1" applyFont="1" applyAlignment="1">
      <alignment horizontal="center" vertical="center"/>
    </xf>
    <xf numFmtId="0" fontId="16" fillId="0" borderId="109" xfId="2" applyFont="1" applyBorder="1" applyAlignment="1">
      <alignment horizontal="right" vertical="center"/>
    </xf>
    <xf numFmtId="0" fontId="40" fillId="0" borderId="110" xfId="2" applyFont="1" applyBorder="1" applyAlignment="1">
      <alignment vertical="center"/>
    </xf>
    <xf numFmtId="0" fontId="30" fillId="0" borderId="109" xfId="2" applyFont="1" applyBorder="1" applyAlignment="1">
      <alignment horizontal="right" vertical="center"/>
    </xf>
    <xf numFmtId="14" fontId="30" fillId="0" borderId="110" xfId="2" applyNumberFormat="1" applyFont="1" applyBorder="1" applyAlignment="1">
      <alignment horizontal="center" vertical="center"/>
    </xf>
    <xf numFmtId="0" fontId="20" fillId="0" borderId="110" xfId="2" applyFont="1" applyBorder="1" applyAlignment="1" applyProtection="1">
      <alignment horizontal="center" vertical="center"/>
      <protection locked="0"/>
    </xf>
    <xf numFmtId="0" fontId="16" fillId="0" borderId="16" xfId="2" applyFont="1" applyBorder="1" applyAlignment="1">
      <alignment horizontal="right" vertical="center"/>
    </xf>
    <xf numFmtId="0" fontId="4" fillId="0" borderId="16" xfId="2" applyFont="1" applyBorder="1" applyAlignment="1">
      <alignment horizontal="right" vertical="center"/>
    </xf>
    <xf numFmtId="0" fontId="28" fillId="0" borderId="15" xfId="2" applyFont="1" applyBorder="1" applyAlignment="1">
      <alignment horizontal="center" vertical="center"/>
    </xf>
    <xf numFmtId="0" fontId="28" fillId="0" borderId="16" xfId="2" applyFont="1" applyBorder="1" applyAlignment="1">
      <alignment horizontal="center" vertical="center"/>
    </xf>
    <xf numFmtId="0" fontId="20" fillId="0" borderId="16" xfId="2" applyFont="1" applyBorder="1" applyAlignment="1" applyProtection="1">
      <alignment horizontal="center" vertical="center"/>
      <protection locked="0"/>
    </xf>
    <xf numFmtId="0" fontId="20" fillId="0" borderId="17" xfId="2" applyFont="1" applyBorder="1" applyAlignment="1" applyProtection="1">
      <alignment horizontal="center" vertical="center"/>
      <protection locked="0"/>
    </xf>
    <xf numFmtId="8" fontId="40" fillId="0" borderId="0" xfId="2" applyNumberFormat="1" applyFont="1" applyAlignment="1">
      <alignment horizontal="center" vertical="center"/>
    </xf>
    <xf numFmtId="8" fontId="40" fillId="0" borderId="112" xfId="2" applyNumberFormat="1" applyFont="1" applyBorder="1" applyAlignment="1">
      <alignment horizontal="center" vertical="center"/>
    </xf>
    <xf numFmtId="1" fontId="20" fillId="2" borderId="5" xfId="2" applyNumberFormat="1" applyFont="1" applyFill="1" applyBorder="1" applyAlignment="1" applyProtection="1">
      <alignment horizontal="center" vertical="center"/>
      <protection locked="0"/>
    </xf>
    <xf numFmtId="165" fontId="23" fillId="0" borderId="5" xfId="1" applyNumberFormat="1" applyFont="1" applyBorder="1" applyAlignment="1">
      <alignment horizontal="center" vertical="center"/>
    </xf>
    <xf numFmtId="0" fontId="20" fillId="2" borderId="5" xfId="2" applyFont="1" applyFill="1" applyBorder="1" applyAlignment="1" applyProtection="1">
      <alignment horizontal="center" vertical="center"/>
      <protection locked="0"/>
    </xf>
    <xf numFmtId="8" fontId="20" fillId="0" borderId="5" xfId="2" applyNumberFormat="1" applyFont="1" applyBorder="1" applyAlignment="1">
      <alignment horizontal="center" vertical="center"/>
    </xf>
    <xf numFmtId="1" fontId="14" fillId="2" borderId="5" xfId="2" applyNumberFormat="1" applyFont="1" applyFill="1" applyBorder="1" applyAlignment="1" applyProtection="1">
      <alignment horizontal="center" vertical="center"/>
      <protection locked="0"/>
    </xf>
    <xf numFmtId="165" fontId="18" fillId="0" borderId="5" xfId="1" applyNumberFormat="1" applyFont="1" applyBorder="1" applyAlignment="1">
      <alignment horizontal="center" vertical="center"/>
    </xf>
    <xf numFmtId="0" fontId="14" fillId="2" borderId="5" xfId="2" applyFont="1" applyFill="1" applyBorder="1" applyAlignment="1" applyProtection="1">
      <alignment horizontal="center" vertical="center"/>
      <protection locked="0"/>
    </xf>
    <xf numFmtId="8" fontId="14" fillId="0" borderId="5" xfId="2" applyNumberFormat="1" applyFont="1" applyBorder="1" applyAlignment="1">
      <alignment horizontal="center" vertical="center"/>
    </xf>
    <xf numFmtId="169" fontId="20" fillId="2" borderId="111" xfId="2" applyNumberFormat="1" applyFont="1" applyFill="1" applyBorder="1" applyAlignment="1" applyProtection="1">
      <alignment horizontal="left" vertical="center"/>
      <protection locked="0"/>
    </xf>
    <xf numFmtId="169" fontId="20" fillId="2" borderId="17" xfId="2" applyNumberFormat="1" applyFont="1" applyFill="1" applyBorder="1" applyAlignment="1" applyProtection="1">
      <alignment horizontal="left" vertical="center"/>
      <protection locked="0"/>
    </xf>
    <xf numFmtId="164" fontId="18" fillId="0" borderId="0" xfId="0" applyFont="1" applyAlignment="1">
      <alignment horizontal="left" vertical="center" wrapText="1"/>
    </xf>
    <xf numFmtId="0" fontId="25" fillId="0" borderId="50" xfId="2" applyFont="1" applyBorder="1" applyAlignment="1">
      <alignment horizontal="center" vertical="center" wrapText="1"/>
    </xf>
    <xf numFmtId="0" fontId="76" fillId="0" borderId="65" xfId="1" applyNumberFormat="1" applyFont="1" applyBorder="1" applyAlignment="1">
      <alignment horizontal="center"/>
    </xf>
    <xf numFmtId="0" fontId="77" fillId="0" borderId="65" xfId="1" applyNumberFormat="1" applyFont="1" applyBorder="1" applyAlignment="1">
      <alignment horizontal="left"/>
    </xf>
    <xf numFmtId="0" fontId="76" fillId="0" borderId="65" xfId="1" applyNumberFormat="1" applyFont="1" applyBorder="1" applyAlignment="1">
      <alignment horizontal="center" wrapText="1"/>
    </xf>
    <xf numFmtId="0" fontId="76" fillId="0" borderId="66" xfId="1" applyNumberFormat="1" applyFont="1" applyBorder="1" applyAlignment="1">
      <alignment horizontal="center" wrapText="1"/>
    </xf>
    <xf numFmtId="0" fontId="77" fillId="0" borderId="65" xfId="1" applyNumberFormat="1" applyFont="1" applyBorder="1" applyAlignment="1">
      <alignment horizontal="center"/>
    </xf>
    <xf numFmtId="0" fontId="76" fillId="0" borderId="45" xfId="1" applyNumberFormat="1" applyFont="1" applyBorder="1" applyAlignment="1">
      <alignment horizontal="left" vertical="center"/>
    </xf>
    <xf numFmtId="0" fontId="76" fillId="0" borderId="46" xfId="1" applyNumberFormat="1" applyFont="1" applyBorder="1" applyAlignment="1">
      <alignment horizontal="left" vertical="center"/>
    </xf>
    <xf numFmtId="0" fontId="76" fillId="0" borderId="46" xfId="1" applyNumberFormat="1" applyFont="1" applyBorder="1" applyAlignment="1">
      <alignment horizontal="center"/>
    </xf>
    <xf numFmtId="0" fontId="77" fillId="0" borderId="46" xfId="1" applyNumberFormat="1" applyFont="1" applyBorder="1" applyAlignment="1">
      <alignment horizontal="left"/>
    </xf>
    <xf numFmtId="0" fontId="76" fillId="0" borderId="46" xfId="1" applyNumberFormat="1" applyFont="1" applyBorder="1" applyAlignment="1">
      <alignment horizontal="center" wrapText="1"/>
    </xf>
    <xf numFmtId="0" fontId="76" fillId="0" borderId="47" xfId="1" applyNumberFormat="1" applyFont="1" applyBorder="1" applyAlignment="1">
      <alignment horizontal="center" wrapText="1"/>
    </xf>
    <xf numFmtId="0" fontId="76" fillId="0" borderId="96" xfId="1" applyNumberFormat="1" applyFont="1" applyBorder="1" applyAlignment="1">
      <alignment horizontal="left" vertical="center"/>
    </xf>
    <xf numFmtId="0" fontId="76" fillId="0" borderId="36" xfId="1" applyNumberFormat="1" applyFont="1" applyBorder="1" applyAlignment="1">
      <alignment horizontal="left" vertical="center"/>
    </xf>
    <xf numFmtId="0" fontId="76" fillId="0" borderId="53" xfId="1" applyNumberFormat="1" applyFont="1" applyBorder="1" applyAlignment="1">
      <alignment horizontal="left" vertical="center"/>
    </xf>
    <xf numFmtId="0" fontId="76" fillId="0" borderId="41" xfId="1" applyNumberFormat="1" applyFont="1" applyBorder="1" applyAlignment="1">
      <alignment horizontal="center"/>
    </xf>
    <xf numFmtId="0" fontId="77" fillId="0" borderId="41" xfId="1" applyNumberFormat="1" applyFont="1" applyBorder="1" applyAlignment="1">
      <alignment horizontal="left"/>
    </xf>
    <xf numFmtId="164" fontId="0" fillId="0" borderId="0" xfId="0" applyAlignment="1">
      <alignment horizontal="left" vertical="top"/>
    </xf>
    <xf numFmtId="164" fontId="18" fillId="0" borderId="0" xfId="0" applyFont="1" applyAlignment="1">
      <alignment horizontal="center" wrapText="1"/>
    </xf>
    <xf numFmtId="164" fontId="63" fillId="0" borderId="0" xfId="0" applyFont="1" applyAlignment="1">
      <alignment horizontal="center" wrapText="1"/>
    </xf>
    <xf numFmtId="164" fontId="18" fillId="0" borderId="0" xfId="0" applyFont="1" applyAlignment="1">
      <alignment horizontal="right" wrapText="1"/>
    </xf>
    <xf numFmtId="164" fontId="18" fillId="0" borderId="0" xfId="0" applyFont="1" applyAlignment="1">
      <alignment horizontal="left" wrapText="1"/>
    </xf>
    <xf numFmtId="164" fontId="63" fillId="0" borderId="0" xfId="0" applyFont="1" applyAlignment="1">
      <alignment horizontal="right" wrapText="1"/>
    </xf>
    <xf numFmtId="164" fontId="63" fillId="0" borderId="0" xfId="0" applyFont="1" applyAlignment="1">
      <alignment horizontal="left" wrapText="1"/>
    </xf>
    <xf numFmtId="164" fontId="63" fillId="0" borderId="114" xfId="0" applyFont="1" applyBorder="1" applyAlignment="1">
      <alignment horizontal="right" wrapText="1"/>
    </xf>
    <xf numFmtId="164" fontId="63" fillId="0" borderId="114" xfId="0" applyFont="1" applyBorder="1" applyAlignment="1">
      <alignment horizontal="left" wrapText="1"/>
    </xf>
    <xf numFmtId="164" fontId="63" fillId="0" borderId="114" xfId="0" applyFont="1" applyBorder="1" applyAlignment="1">
      <alignment horizontal="center" wrapText="1"/>
    </xf>
    <xf numFmtId="164" fontId="18" fillId="0" borderId="0" xfId="0" applyFont="1" applyAlignment="1">
      <alignment horizontal="center" vertical="center" wrapText="1"/>
    </xf>
    <xf numFmtId="164" fontId="63" fillId="0" borderId="0" xfId="0" applyFont="1" applyAlignment="1">
      <alignment horizontal="center" vertical="center" wrapText="1"/>
    </xf>
    <xf numFmtId="164" fontId="63" fillId="0" borderId="0" xfId="0" applyFont="1" applyAlignment="1">
      <alignment horizontal="center" vertical="center"/>
    </xf>
    <xf numFmtId="170" fontId="63" fillId="0" borderId="0" xfId="0" applyNumberFormat="1" applyFont="1" applyAlignment="1">
      <alignment horizontal="center" vertical="center" shrinkToFit="1"/>
    </xf>
    <xf numFmtId="164" fontId="63" fillId="0" borderId="0" xfId="0" applyFont="1" applyAlignment="1">
      <alignment horizontal="right" vertical="center" wrapText="1"/>
    </xf>
    <xf numFmtId="164" fontId="82" fillId="2" borderId="8" xfId="0" applyFont="1" applyFill="1" applyBorder="1" applyAlignment="1">
      <alignment horizontal="left" wrapText="1"/>
    </xf>
    <xf numFmtId="164" fontId="63" fillId="0" borderId="0" xfId="0" applyFont="1" applyAlignment="1">
      <alignment horizontal="left" vertical="center" wrapText="1"/>
    </xf>
    <xf numFmtId="164" fontId="63" fillId="0" borderId="117" xfId="0" applyFont="1" applyBorder="1" applyAlignment="1">
      <alignment horizontal="left" vertical="center" wrapText="1"/>
    </xf>
    <xf numFmtId="164" fontId="63" fillId="0" borderId="117" xfId="0" applyFont="1" applyBorder="1" applyAlignment="1">
      <alignment horizontal="center" vertical="center"/>
    </xf>
    <xf numFmtId="164" fontId="63" fillId="0" borderId="0" xfId="0" applyFont="1" applyAlignment="1">
      <alignment horizontal="left" vertical="top" wrapText="1"/>
    </xf>
    <xf numFmtId="164" fontId="83" fillId="0" borderId="0" xfId="7" applyFont="1" applyBorder="1" applyAlignment="1">
      <alignment horizontal="center" vertical="center" wrapText="1"/>
    </xf>
    <xf numFmtId="164" fontId="63" fillId="0" borderId="0" xfId="0" applyFont="1" applyAlignment="1">
      <alignment horizontal="left" vertical="top" wrapText="1" indent="1"/>
    </xf>
    <xf numFmtId="164" fontId="48" fillId="0" borderId="0" xfId="0" applyFont="1" applyAlignment="1">
      <alignment horizontal="center" wrapText="1"/>
    </xf>
    <xf numFmtId="164" fontId="63" fillId="0" borderId="0" xfId="0" applyFont="1" applyAlignment="1">
      <alignment horizontal="left" vertical="top"/>
    </xf>
    <xf numFmtId="164" fontId="61" fillId="0" borderId="0" xfId="0" applyFont="1" applyAlignment="1">
      <alignment vertical="center"/>
    </xf>
    <xf numFmtId="0" fontId="20" fillId="0" borderId="5" xfId="2" applyFont="1" applyBorder="1" applyAlignment="1">
      <alignment horizontal="center" vertical="center" wrapText="1"/>
    </xf>
    <xf numFmtId="1" fontId="38" fillId="0" borderId="121" xfId="0" applyNumberFormat="1" applyFont="1" applyBorder="1" applyAlignment="1">
      <alignment horizontal="center" vertical="center"/>
    </xf>
    <xf numFmtId="0" fontId="38" fillId="2" borderId="121" xfId="0" applyNumberFormat="1" applyFont="1" applyFill="1" applyBorder="1" applyAlignment="1" applyProtection="1">
      <alignment vertical="center" wrapText="1"/>
      <protection locked="0"/>
    </xf>
    <xf numFmtId="1" fontId="18" fillId="2" borderId="121" xfId="1" applyNumberFormat="1" applyFont="1" applyFill="1" applyBorder="1" applyAlignment="1" applyProtection="1">
      <alignment horizontal="center" vertical="center"/>
      <protection locked="0"/>
    </xf>
    <xf numFmtId="165" fontId="28" fillId="0" borderId="122" xfId="1" applyNumberFormat="1" applyFont="1" applyBorder="1" applyAlignment="1">
      <alignment horizontal="right" vertical="center"/>
    </xf>
    <xf numFmtId="165" fontId="28" fillId="0" borderId="122" xfId="1" applyNumberFormat="1" applyFont="1" applyBorder="1" applyAlignment="1">
      <alignment horizontal="center" vertical="center"/>
    </xf>
    <xf numFmtId="164" fontId="42" fillId="0" borderId="0" xfId="0" applyFont="1" applyAlignment="1">
      <alignment horizontal="left"/>
    </xf>
    <xf numFmtId="1" fontId="25" fillId="8" borderId="74" xfId="1" applyNumberFormat="1" applyFont="1" applyFill="1" applyBorder="1" applyAlignment="1">
      <alignment horizontal="center" vertical="center" wrapText="1"/>
    </xf>
    <xf numFmtId="164" fontId="25" fillId="8" borderId="125" xfId="1" applyFont="1" applyFill="1" applyBorder="1" applyAlignment="1">
      <alignment horizontal="center" vertical="center"/>
    </xf>
    <xf numFmtId="166" fontId="25" fillId="8" borderId="74" xfId="1" applyNumberFormat="1" applyFont="1" applyFill="1" applyBorder="1" applyAlignment="1">
      <alignment horizontal="center" vertical="center" wrapText="1"/>
    </xf>
    <xf numFmtId="165" fontId="25" fillId="8" borderId="74" xfId="1" applyNumberFormat="1" applyFont="1" applyFill="1" applyBorder="1" applyAlignment="1">
      <alignment horizontal="center" vertical="center"/>
    </xf>
    <xf numFmtId="164" fontId="25" fillId="8" borderId="74" xfId="1" applyFont="1" applyFill="1" applyBorder="1" applyAlignment="1">
      <alignment horizontal="center" vertical="center"/>
    </xf>
    <xf numFmtId="164" fontId="64" fillId="0" borderId="127" xfId="0" applyFont="1" applyBorder="1" applyAlignment="1">
      <alignment horizontal="left"/>
    </xf>
    <xf numFmtId="164" fontId="64" fillId="0" borderId="128" xfId="0" applyFont="1" applyBorder="1" applyAlignment="1">
      <alignment horizontal="left"/>
    </xf>
    <xf numFmtId="1" fontId="52" fillId="0" borderId="33" xfId="0" applyNumberFormat="1" applyFont="1" applyBorder="1" applyAlignment="1">
      <alignment horizontal="center" vertical="center"/>
    </xf>
    <xf numFmtId="1" fontId="52" fillId="0" borderId="30" xfId="0" applyNumberFormat="1" applyFont="1" applyBorder="1" applyAlignment="1">
      <alignment horizontal="center" vertical="center"/>
    </xf>
    <xf numFmtId="164" fontId="8" fillId="0" borderId="3" xfId="0" applyFont="1" applyBorder="1" applyAlignment="1">
      <alignment horizontal="center"/>
    </xf>
    <xf numFmtId="0" fontId="38" fillId="0" borderId="30" xfId="1" applyNumberFormat="1" applyFont="1" applyBorder="1" applyAlignment="1">
      <alignment horizontal="center" vertical="center" wrapText="1"/>
    </xf>
    <xf numFmtId="0" fontId="8" fillId="2" borderId="8" xfId="0" applyNumberFormat="1" applyFont="1" applyFill="1" applyBorder="1" applyAlignment="1" applyProtection="1">
      <alignment horizontal="center"/>
      <protection locked="0"/>
    </xf>
    <xf numFmtId="0" fontId="8" fillId="2" borderId="9" xfId="0" applyNumberFormat="1" applyFont="1" applyFill="1" applyBorder="1" applyAlignment="1" applyProtection="1">
      <alignment horizontal="center"/>
      <protection locked="0"/>
    </xf>
    <xf numFmtId="0" fontId="8" fillId="2" borderId="1" xfId="0" applyNumberFormat="1" applyFont="1" applyFill="1" applyBorder="1" applyAlignment="1" applyProtection="1">
      <alignment horizontal="center"/>
      <protection locked="0"/>
    </xf>
    <xf numFmtId="0" fontId="8" fillId="2" borderId="50" xfId="0" applyNumberFormat="1" applyFont="1" applyFill="1" applyBorder="1" applyAlignment="1" applyProtection="1">
      <alignment horizontal="center"/>
      <protection locked="0"/>
    </xf>
    <xf numFmtId="0" fontId="8" fillId="2" borderId="77" xfId="0" applyNumberFormat="1" applyFont="1" applyFill="1" applyBorder="1" applyAlignment="1" applyProtection="1">
      <alignment horizontal="center"/>
      <protection locked="0"/>
    </xf>
    <xf numFmtId="0" fontId="8" fillId="2" borderId="89" xfId="0" applyNumberFormat="1" applyFont="1" applyFill="1" applyBorder="1" applyAlignment="1" applyProtection="1">
      <alignment horizontal="center"/>
      <protection locked="0"/>
    </xf>
    <xf numFmtId="0" fontId="38" fillId="2" borderId="108" xfId="0" applyNumberFormat="1" applyFont="1" applyFill="1" applyBorder="1" applyAlignment="1" applyProtection="1">
      <alignment horizontal="left" vertical="center"/>
      <protection locked="0"/>
    </xf>
    <xf numFmtId="0" fontId="38" fillId="2" borderId="8" xfId="0" applyNumberFormat="1" applyFont="1" applyFill="1" applyBorder="1" applyAlignment="1" applyProtection="1">
      <alignment horizontal="left" vertical="center"/>
      <protection locked="0"/>
    </xf>
    <xf numFmtId="0" fontId="38" fillId="2" borderId="9" xfId="0" applyNumberFormat="1" applyFont="1" applyFill="1" applyBorder="1" applyAlignment="1" applyProtection="1">
      <alignment horizontal="left" vertical="center"/>
      <protection locked="0"/>
    </xf>
    <xf numFmtId="1" fontId="20" fillId="0" borderId="8" xfId="2" applyNumberFormat="1" applyFont="1" applyBorder="1" applyAlignment="1">
      <alignment horizontal="center" vertical="center" wrapText="1"/>
    </xf>
    <xf numFmtId="0" fontId="20" fillId="12" borderId="8" xfId="2" applyFont="1" applyFill="1" applyBorder="1" applyAlignment="1" applyProtection="1">
      <alignment horizontal="center" vertical="center" wrapText="1"/>
      <protection locked="0"/>
    </xf>
    <xf numFmtId="0" fontId="22" fillId="0" borderId="0" xfId="2" applyFont="1" applyAlignment="1">
      <alignment vertical="center" wrapText="1"/>
    </xf>
    <xf numFmtId="0" fontId="20" fillId="0" borderId="8" xfId="2" applyFont="1" applyBorder="1" applyAlignment="1">
      <alignment horizontal="center" vertical="center" wrapText="1"/>
    </xf>
    <xf numFmtId="0" fontId="28" fillId="4" borderId="8" xfId="2" applyFont="1" applyFill="1" applyBorder="1" applyAlignment="1">
      <alignment horizontal="center" vertical="center" wrapText="1"/>
    </xf>
    <xf numFmtId="0" fontId="20" fillId="0" borderId="113" xfId="2" applyFont="1" applyBorder="1" applyAlignment="1">
      <alignment horizontal="center" vertical="center" wrapText="1"/>
    </xf>
    <xf numFmtId="164" fontId="1" fillId="0" borderId="0" xfId="0" applyFont="1" applyAlignment="1">
      <alignment vertical="center"/>
    </xf>
    <xf numFmtId="164" fontId="27" fillId="0" borderId="0" xfId="0" applyFont="1" applyAlignment="1">
      <alignment horizontal="left" vertical="center" wrapText="1"/>
    </xf>
    <xf numFmtId="164" fontId="41" fillId="0" borderId="0" xfId="0" applyFont="1" applyAlignment="1">
      <alignment vertical="center"/>
    </xf>
    <xf numFmtId="164" fontId="87" fillId="0" borderId="0" xfId="0" applyFont="1" applyAlignment="1">
      <alignment vertical="center"/>
    </xf>
    <xf numFmtId="1" fontId="38" fillId="0" borderId="0" xfId="0" applyNumberFormat="1" applyFont="1" applyAlignment="1">
      <alignment horizontal="center" vertical="center"/>
    </xf>
    <xf numFmtId="164" fontId="1" fillId="0" borderId="0" xfId="0" applyFont="1" applyAlignment="1">
      <alignment horizontal="left" vertical="center" wrapText="1"/>
    </xf>
    <xf numFmtId="164" fontId="24" fillId="0" borderId="0" xfId="0" applyFont="1" applyAlignment="1">
      <alignment vertical="center"/>
    </xf>
    <xf numFmtId="166" fontId="89" fillId="0" borderId="0" xfId="0" applyNumberFormat="1" applyFont="1" applyAlignment="1">
      <alignment horizontal="center" vertical="center"/>
    </xf>
    <xf numFmtId="164" fontId="89" fillId="0" borderId="0" xfId="0" applyFont="1" applyAlignment="1">
      <alignment vertical="center"/>
    </xf>
    <xf numFmtId="164" fontId="91" fillId="0" borderId="0" xfId="0" applyFont="1" applyAlignment="1">
      <alignment vertical="center"/>
    </xf>
    <xf numFmtId="165" fontId="52" fillId="2" borderId="33" xfId="1" applyNumberFormat="1" applyFont="1" applyFill="1" applyBorder="1" applyAlignment="1">
      <alignment horizontal="center" vertical="center"/>
    </xf>
    <xf numFmtId="1" fontId="10" fillId="0" borderId="9" xfId="0" applyNumberFormat="1" applyFont="1" applyBorder="1" applyAlignment="1" applyProtection="1">
      <alignment horizontal="center"/>
      <protection locked="0"/>
    </xf>
    <xf numFmtId="0" fontId="11" fillId="5" borderId="8" xfId="0" applyNumberFormat="1" applyFont="1" applyFill="1" applyBorder="1" applyAlignment="1">
      <alignment horizontal="center" vertical="center" wrapText="1"/>
    </xf>
    <xf numFmtId="1" fontId="10" fillId="0" borderId="43" xfId="0" applyNumberFormat="1" applyFont="1" applyBorder="1" applyAlignment="1">
      <alignment horizontal="center"/>
    </xf>
    <xf numFmtId="1" fontId="10" fillId="2" borderId="43" xfId="0" applyNumberFormat="1" applyFont="1" applyFill="1" applyBorder="1" applyAlignment="1">
      <alignment horizontal="center"/>
    </xf>
    <xf numFmtId="1" fontId="10" fillId="0" borderId="1" xfId="0" applyNumberFormat="1" applyFont="1" applyBorder="1" applyAlignment="1">
      <alignment horizontal="center"/>
    </xf>
    <xf numFmtId="1" fontId="11" fillId="0" borderId="0" xfId="0" applyNumberFormat="1" applyFont="1"/>
    <xf numFmtId="0" fontId="11" fillId="0" borderId="0" xfId="0" applyNumberFormat="1" applyFont="1"/>
    <xf numFmtId="164" fontId="18" fillId="0" borderId="0" xfId="0" applyFont="1" applyAlignment="1">
      <alignment horizontal="left" vertical="center"/>
    </xf>
    <xf numFmtId="164" fontId="18" fillId="0" borderId="0" xfId="0" applyFont="1" applyAlignment="1">
      <alignment horizontal="left" vertical="center" wrapText="1"/>
    </xf>
    <xf numFmtId="164" fontId="89" fillId="0" borderId="0" xfId="0" applyFont="1" applyAlignment="1">
      <alignment horizontal="left" vertical="center" wrapText="1"/>
    </xf>
    <xf numFmtId="164" fontId="18" fillId="0" borderId="0" xfId="0" applyFont="1" applyAlignment="1">
      <alignment horizontal="center" vertical="center"/>
    </xf>
    <xf numFmtId="164" fontId="61" fillId="2" borderId="93" xfId="0" applyFont="1" applyFill="1" applyBorder="1" applyAlignment="1">
      <alignment vertical="center"/>
    </xf>
    <xf numFmtId="164" fontId="61" fillId="2" borderId="94" xfId="0" applyFont="1" applyFill="1" applyBorder="1" applyAlignment="1">
      <alignment vertical="center"/>
    </xf>
    <xf numFmtId="164" fontId="61" fillId="2" borderId="95" xfId="0" applyFont="1" applyFill="1" applyBorder="1" applyAlignment="1">
      <alignment vertical="center"/>
    </xf>
    <xf numFmtId="164" fontId="61" fillId="2" borderId="35" xfId="0" applyFont="1" applyFill="1" applyBorder="1" applyAlignment="1">
      <alignment vertical="center"/>
    </xf>
    <xf numFmtId="164" fontId="61" fillId="2" borderId="31" xfId="0" applyFont="1" applyFill="1" applyBorder="1" applyAlignment="1">
      <alignment vertical="center"/>
    </xf>
    <xf numFmtId="164" fontId="61" fillId="2" borderId="34" xfId="0" applyFont="1" applyFill="1" applyBorder="1" applyAlignment="1">
      <alignment vertical="center"/>
    </xf>
    <xf numFmtId="164" fontId="61" fillId="0" borderId="35" xfId="0" applyFont="1" applyBorder="1" applyAlignment="1">
      <alignment vertical="center"/>
    </xf>
    <xf numFmtId="164" fontId="61" fillId="0" borderId="31" xfId="0" applyFont="1" applyBorder="1" applyAlignment="1">
      <alignment vertical="center"/>
    </xf>
    <xf numFmtId="164" fontId="61" fillId="0" borderId="34" xfId="0" applyFont="1" applyBorder="1" applyAlignment="1">
      <alignment vertical="center"/>
    </xf>
    <xf numFmtId="164" fontId="91" fillId="0" borderId="0" xfId="0" applyFont="1" applyAlignment="1">
      <alignment horizontal="left" vertical="center" wrapText="1"/>
    </xf>
    <xf numFmtId="164" fontId="24" fillId="0" borderId="0" xfId="0" applyFont="1" applyAlignment="1">
      <alignment horizontal="left" vertical="center" wrapText="1"/>
    </xf>
    <xf numFmtId="164" fontId="90" fillId="0" borderId="0" xfId="0" applyFont="1" applyAlignment="1">
      <alignment horizontal="left" vertical="center" wrapText="1"/>
    </xf>
    <xf numFmtId="164" fontId="27" fillId="0" borderId="129" xfId="0" applyFont="1" applyBorder="1" applyAlignment="1">
      <alignment horizontal="left" vertical="center" wrapText="1"/>
    </xf>
    <xf numFmtId="164" fontId="27" fillId="0" borderId="130" xfId="0" applyFont="1" applyBorder="1" applyAlignment="1">
      <alignment horizontal="left" vertical="center" wrapText="1"/>
    </xf>
    <xf numFmtId="164" fontId="27" fillId="0" borderId="131" xfId="0" applyFont="1" applyBorder="1" applyAlignment="1">
      <alignment horizontal="left" vertical="center" wrapText="1"/>
    </xf>
    <xf numFmtId="164" fontId="88" fillId="0" borderId="0" xfId="0" applyFont="1" applyAlignment="1">
      <alignment horizontal="center" vertical="center"/>
    </xf>
    <xf numFmtId="164" fontId="89" fillId="0" borderId="0" xfId="0" applyFont="1" applyAlignment="1">
      <alignment horizontal="right" vertical="center"/>
    </xf>
    <xf numFmtId="168" fontId="89" fillId="0" borderId="0" xfId="0" applyNumberFormat="1" applyFont="1" applyAlignment="1">
      <alignment horizontal="center" vertical="center"/>
    </xf>
    <xf numFmtId="1" fontId="26" fillId="0" borderId="0" xfId="1" applyNumberFormat="1" applyFont="1" applyAlignment="1">
      <alignment horizontal="center" vertical="top"/>
    </xf>
    <xf numFmtId="1" fontId="18" fillId="0" borderId="42" xfId="1" applyNumberFormat="1" applyFont="1" applyBorder="1" applyAlignment="1">
      <alignment horizontal="center"/>
    </xf>
    <xf numFmtId="164" fontId="51" fillId="8" borderId="106" xfId="1" applyFont="1" applyFill="1" applyBorder="1" applyAlignment="1">
      <alignment horizontal="right" vertical="center" wrapText="1"/>
    </xf>
    <xf numFmtId="164" fontId="51" fillId="8" borderId="107" xfId="1" applyFont="1" applyFill="1" applyBorder="1" applyAlignment="1">
      <alignment horizontal="right" vertical="center" wrapText="1"/>
    </xf>
    <xf numFmtId="164" fontId="51" fillId="8" borderId="56" xfId="1" applyFont="1" applyFill="1" applyBorder="1" applyAlignment="1">
      <alignment horizontal="right" vertical="center" wrapText="1"/>
    </xf>
    <xf numFmtId="164" fontId="51" fillId="8" borderId="57" xfId="1" applyFont="1" applyFill="1" applyBorder="1" applyAlignment="1">
      <alignment horizontal="right" vertical="center" wrapText="1"/>
    </xf>
    <xf numFmtId="0" fontId="61" fillId="2" borderId="35" xfId="0" applyNumberFormat="1" applyFont="1" applyFill="1" applyBorder="1" applyAlignment="1" applyProtection="1">
      <alignment horizontal="center" vertical="center" wrapText="1"/>
      <protection locked="0"/>
    </xf>
    <xf numFmtId="0" fontId="61" fillId="2" borderId="34" xfId="0" applyNumberFormat="1" applyFont="1" applyFill="1" applyBorder="1" applyAlignment="1" applyProtection="1">
      <alignment horizontal="center" vertical="center" wrapText="1"/>
      <protection locked="0"/>
    </xf>
    <xf numFmtId="0" fontId="61" fillId="2" borderId="59" xfId="0" applyNumberFormat="1" applyFont="1" applyFill="1" applyBorder="1" applyAlignment="1" applyProtection="1">
      <alignment horizontal="center" vertical="center" wrapText="1"/>
      <protection locked="0"/>
    </xf>
    <xf numFmtId="0" fontId="61" fillId="2" borderId="35" xfId="0" applyNumberFormat="1" applyFont="1" applyFill="1" applyBorder="1" applyAlignment="1" applyProtection="1">
      <alignment vertical="center" wrapText="1"/>
      <protection locked="0"/>
    </xf>
    <xf numFmtId="0" fontId="61" fillId="2" borderId="34" xfId="0" applyNumberFormat="1" applyFont="1" applyFill="1" applyBorder="1" applyAlignment="1" applyProtection="1">
      <alignment vertical="center" wrapText="1"/>
      <protection locked="0"/>
    </xf>
    <xf numFmtId="0" fontId="38" fillId="0" borderId="35" xfId="0" applyNumberFormat="1" applyFont="1" applyBorder="1" applyAlignment="1">
      <alignment vertical="center" wrapText="1"/>
    </xf>
    <xf numFmtId="0" fontId="38" fillId="0" borderId="34" xfId="0" applyNumberFormat="1" applyFont="1" applyBorder="1" applyAlignment="1">
      <alignment vertical="center" wrapText="1"/>
    </xf>
    <xf numFmtId="0" fontId="38" fillId="0" borderId="100" xfId="0" applyNumberFormat="1" applyFont="1" applyBorder="1" applyAlignment="1">
      <alignment vertical="center" wrapText="1"/>
    </xf>
    <xf numFmtId="0" fontId="38" fillId="0" borderId="101" xfId="0" applyNumberFormat="1" applyFont="1" applyBorder="1" applyAlignment="1">
      <alignment vertical="center" wrapText="1"/>
    </xf>
    <xf numFmtId="0" fontId="38" fillId="0" borderId="59" xfId="0" applyNumberFormat="1" applyFont="1" applyBorder="1" applyAlignment="1">
      <alignment vertical="center" wrapText="1"/>
    </xf>
    <xf numFmtId="0" fontId="38" fillId="0" borderId="44" xfId="0" applyNumberFormat="1" applyFont="1" applyBorder="1" applyAlignment="1">
      <alignment vertical="center" wrapText="1"/>
    </xf>
    <xf numFmtId="0" fontId="61" fillId="0" borderId="35" xfId="0" applyNumberFormat="1" applyFont="1" applyBorder="1" applyAlignment="1">
      <alignment vertical="center" wrapText="1"/>
    </xf>
    <xf numFmtId="0" fontId="61" fillId="0" borderId="34" xfId="0" applyNumberFormat="1" applyFont="1" applyBorder="1" applyAlignment="1">
      <alignment vertical="center" wrapText="1"/>
    </xf>
    <xf numFmtId="0" fontId="61" fillId="0" borderId="103" xfId="0" applyNumberFormat="1" applyFont="1" applyBorder="1" applyAlignment="1">
      <alignment vertical="center" wrapText="1"/>
    </xf>
    <xf numFmtId="0" fontId="61" fillId="0" borderId="104" xfId="0" applyNumberFormat="1" applyFont="1" applyBorder="1" applyAlignment="1">
      <alignment vertical="center" wrapText="1"/>
    </xf>
    <xf numFmtId="0" fontId="76" fillId="0" borderId="45" xfId="1" applyNumberFormat="1" applyFont="1" applyBorder="1" applyAlignment="1">
      <alignment horizontal="left" vertical="center"/>
    </xf>
    <xf numFmtId="0" fontId="76" fillId="0" borderId="46" xfId="1" applyNumberFormat="1" applyFont="1" applyBorder="1" applyAlignment="1">
      <alignment horizontal="left" vertical="center"/>
    </xf>
    <xf numFmtId="0" fontId="38" fillId="0" borderId="96" xfId="0" applyNumberFormat="1" applyFont="1" applyBorder="1" applyAlignment="1">
      <alignment vertical="center" wrapText="1"/>
    </xf>
    <xf numFmtId="0" fontId="38" fillId="0" borderId="102" xfId="0" applyNumberFormat="1" applyFont="1" applyBorder="1" applyAlignment="1">
      <alignment vertical="center" wrapText="1"/>
    </xf>
    <xf numFmtId="0" fontId="61" fillId="0" borderId="100" xfId="0" applyNumberFormat="1" applyFont="1" applyBorder="1" applyAlignment="1">
      <alignment vertical="center" wrapText="1"/>
    </xf>
    <xf numFmtId="0" fontId="61" fillId="0" borderId="101" xfId="0" applyNumberFormat="1" applyFont="1" applyBorder="1" applyAlignment="1">
      <alignment vertical="center" wrapText="1"/>
    </xf>
    <xf numFmtId="0" fontId="76" fillId="0" borderId="45" xfId="1" applyNumberFormat="1" applyFont="1" applyBorder="1" applyAlignment="1">
      <alignment horizontal="left" vertical="center" wrapText="1"/>
    </xf>
    <xf numFmtId="0" fontId="76" fillId="0" borderId="46" xfId="1" applyNumberFormat="1" applyFont="1" applyBorder="1" applyAlignment="1">
      <alignment horizontal="left" vertical="center" wrapText="1"/>
    </xf>
    <xf numFmtId="0" fontId="38" fillId="0" borderId="103" xfId="0" applyNumberFormat="1" applyFont="1" applyBorder="1" applyAlignment="1">
      <alignment vertical="center" wrapText="1"/>
    </xf>
    <xf numFmtId="0" fontId="38" fillId="0" borderId="104" xfId="0" applyNumberFormat="1" applyFont="1" applyBorder="1" applyAlignment="1">
      <alignment vertical="center" wrapText="1"/>
    </xf>
    <xf numFmtId="0" fontId="25" fillId="2" borderId="41" xfId="1" applyNumberFormat="1" applyFont="1" applyFill="1" applyBorder="1" applyAlignment="1" applyProtection="1">
      <alignment horizontal="left" vertical="center"/>
      <protection locked="0"/>
    </xf>
    <xf numFmtId="0" fontId="38" fillId="0" borderId="35" xfId="0" applyNumberFormat="1" applyFont="1" applyBorder="1" applyAlignment="1">
      <alignment horizontal="left" vertical="center" wrapText="1"/>
    </xf>
    <xf numFmtId="0" fontId="38" fillId="0" borderId="34" xfId="0" applyNumberFormat="1" applyFont="1" applyBorder="1" applyAlignment="1">
      <alignment horizontal="left" vertical="center" wrapText="1"/>
    </xf>
    <xf numFmtId="164" fontId="67" fillId="0" borderId="0" xfId="1" applyFont="1" applyAlignment="1">
      <alignment horizontal="center"/>
    </xf>
    <xf numFmtId="0" fontId="76" fillId="0" borderId="105" xfId="1" applyNumberFormat="1" applyFont="1" applyBorder="1" applyAlignment="1">
      <alignment wrapText="1"/>
    </xf>
    <xf numFmtId="0" fontId="25" fillId="2" borderId="31" xfId="1" applyNumberFormat="1" applyFont="1" applyFill="1" applyBorder="1" applyAlignment="1" applyProtection="1">
      <alignment horizontal="left"/>
      <protection locked="0"/>
    </xf>
    <xf numFmtId="1" fontId="25" fillId="0" borderId="0" xfId="1" applyNumberFormat="1" applyFont="1" applyAlignment="1">
      <alignment horizontal="right" vertical="center"/>
    </xf>
    <xf numFmtId="1" fontId="25" fillId="0" borderId="0" xfId="1" applyNumberFormat="1" applyFont="1" applyAlignment="1">
      <alignment horizontal="right"/>
    </xf>
    <xf numFmtId="0" fontId="52" fillId="0" borderId="35" xfId="0" applyNumberFormat="1" applyFont="1" applyBorder="1" applyAlignment="1">
      <alignment horizontal="left" vertical="center" wrapText="1"/>
    </xf>
    <xf numFmtId="0" fontId="52" fillId="0" borderId="34" xfId="0" applyNumberFormat="1" applyFont="1" applyBorder="1" applyAlignment="1">
      <alignment horizontal="left" vertical="center" wrapText="1"/>
    </xf>
    <xf numFmtId="165" fontId="55" fillId="10" borderId="35" xfId="1" applyNumberFormat="1" applyFont="1" applyFill="1" applyBorder="1" applyAlignment="1">
      <alignment horizontal="center" vertical="center"/>
    </xf>
    <xf numFmtId="165" fontId="55" fillId="10" borderId="34" xfId="1" applyNumberFormat="1" applyFont="1" applyFill="1" applyBorder="1" applyAlignment="1">
      <alignment horizontal="center" vertical="center"/>
    </xf>
    <xf numFmtId="164" fontId="25" fillId="0" borderId="0" xfId="1" applyFont="1" applyAlignment="1">
      <alignment horizontal="right" vertical="center"/>
    </xf>
    <xf numFmtId="164" fontId="25" fillId="0" borderId="0" xfId="1" applyFont="1" applyAlignment="1">
      <alignment horizontal="right"/>
    </xf>
    <xf numFmtId="0" fontId="76" fillId="0" borderId="64" xfId="1" applyNumberFormat="1" applyFont="1" applyBorder="1" applyAlignment="1">
      <alignment horizontal="left" wrapText="1"/>
    </xf>
    <xf numFmtId="0" fontId="76" fillId="0" borderId="65" xfId="1" applyNumberFormat="1" applyFont="1" applyBorder="1" applyAlignment="1">
      <alignment horizontal="left" wrapText="1"/>
    </xf>
    <xf numFmtId="0" fontId="25" fillId="2" borderId="0" xfId="1" applyNumberFormat="1" applyFont="1" applyFill="1" applyAlignment="1" applyProtection="1">
      <alignment horizontal="left" vertical="center"/>
      <protection locked="0"/>
    </xf>
    <xf numFmtId="0" fontId="25" fillId="2" borderId="31" xfId="1" applyNumberFormat="1" applyFont="1" applyFill="1" applyBorder="1" applyAlignment="1" applyProtection="1">
      <alignment horizontal="left" vertical="center"/>
      <protection locked="0"/>
    </xf>
    <xf numFmtId="0" fontId="76" fillId="0" borderId="64" xfId="1" applyNumberFormat="1" applyFont="1" applyBorder="1" applyAlignment="1">
      <alignment horizontal="left"/>
    </xf>
    <xf numFmtId="0" fontId="76" fillId="0" borderId="65" xfId="1" applyNumberFormat="1" applyFont="1" applyBorder="1" applyAlignment="1">
      <alignment horizontal="left"/>
    </xf>
    <xf numFmtId="0" fontId="76" fillId="0" borderId="47" xfId="1" applyNumberFormat="1" applyFont="1" applyBorder="1" applyAlignment="1">
      <alignment horizontal="left" vertical="center" wrapText="1"/>
    </xf>
    <xf numFmtId="0" fontId="52" fillId="0" borderId="35" xfId="0" applyNumberFormat="1" applyFont="1" applyBorder="1" applyAlignment="1">
      <alignment vertical="center" wrapText="1"/>
    </xf>
    <xf numFmtId="0" fontId="52" fillId="0" borderId="34" xfId="0" applyNumberFormat="1" applyFont="1" applyBorder="1" applyAlignment="1">
      <alignment vertical="center" wrapText="1"/>
    </xf>
    <xf numFmtId="164" fontId="51" fillId="8" borderId="60" xfId="1" applyFont="1" applyFill="1" applyBorder="1" applyAlignment="1">
      <alignment horizontal="right" vertical="center" wrapText="1"/>
    </xf>
    <xf numFmtId="164" fontId="51" fillId="8" borderId="61" xfId="1" applyFont="1" applyFill="1" applyBorder="1" applyAlignment="1">
      <alignment horizontal="right" vertical="center" wrapText="1"/>
    </xf>
    <xf numFmtId="164" fontId="47" fillId="0" borderId="0" xfId="1" applyFont="1" applyAlignment="1">
      <alignment horizontal="center" vertical="center"/>
    </xf>
    <xf numFmtId="1" fontId="43" fillId="0" borderId="28" xfId="1" applyNumberFormat="1" applyFont="1" applyBorder="1" applyAlignment="1">
      <alignment horizontal="left" vertical="center"/>
    </xf>
    <xf numFmtId="1" fontId="43" fillId="0" borderId="10" xfId="1" applyNumberFormat="1" applyFont="1" applyBorder="1" applyAlignment="1">
      <alignment horizontal="left" vertical="center"/>
    </xf>
    <xf numFmtId="1" fontId="43" fillId="0" borderId="11" xfId="1" applyNumberFormat="1" applyFont="1" applyBorder="1" applyAlignment="1">
      <alignment horizontal="left" vertical="center"/>
    </xf>
    <xf numFmtId="164" fontId="42" fillId="0" borderId="42" xfId="0" applyFont="1" applyBorder="1" applyAlignment="1">
      <alignment horizontal="left"/>
    </xf>
    <xf numFmtId="164" fontId="0" fillId="0" borderId="42" xfId="0" applyBorder="1" applyAlignment="1">
      <alignment horizontal="left"/>
    </xf>
    <xf numFmtId="167" fontId="48" fillId="0" borderId="42" xfId="0" applyNumberFormat="1" applyFont="1" applyBorder="1" applyAlignment="1">
      <alignment horizontal="left" vertical="center"/>
    </xf>
    <xf numFmtId="164" fontId="38" fillId="0" borderId="108" xfId="0" applyFont="1" applyBorder="1" applyAlignment="1">
      <alignment horizontal="left" vertical="center" wrapText="1"/>
    </xf>
    <xf numFmtId="164" fontId="38" fillId="0" borderId="8" xfId="0" applyFont="1" applyBorder="1" applyAlignment="1">
      <alignment horizontal="left" vertical="center" wrapText="1"/>
    </xf>
    <xf numFmtId="164" fontId="38" fillId="0" borderId="9" xfId="0" applyFont="1" applyBorder="1" applyAlignment="1">
      <alignment horizontal="left" vertical="center" wrapText="1"/>
    </xf>
    <xf numFmtId="164" fontId="61" fillId="2" borderId="99" xfId="0" applyFont="1" applyFill="1" applyBorder="1" applyAlignment="1" applyProtection="1">
      <alignment horizontal="left" vertical="center" wrapText="1"/>
      <protection locked="0"/>
    </xf>
    <xf numFmtId="164" fontId="61" fillId="2" borderId="1" xfId="0" applyFont="1" applyFill="1" applyBorder="1" applyAlignment="1" applyProtection="1">
      <alignment horizontal="left" vertical="center" wrapText="1"/>
      <protection locked="0"/>
    </xf>
    <xf numFmtId="164" fontId="25" fillId="8" borderId="22" xfId="1" applyFont="1" applyFill="1" applyBorder="1" applyAlignment="1">
      <alignment horizontal="center" vertical="center"/>
    </xf>
    <xf numFmtId="164" fontId="25" fillId="8" borderId="90" xfId="1" applyFont="1" applyFill="1" applyBorder="1" applyAlignment="1">
      <alignment horizontal="center" vertical="center"/>
    </xf>
    <xf numFmtId="164" fontId="56" fillId="0" borderId="42" xfId="0" applyFont="1" applyBorder="1" applyAlignment="1">
      <alignment horizontal="center" vertical="center"/>
    </xf>
    <xf numFmtId="164" fontId="41" fillId="0" borderId="0" xfId="0" applyFont="1" applyAlignment="1">
      <alignment horizontal="center" vertical="center" wrapText="1"/>
    </xf>
    <xf numFmtId="164" fontId="6" fillId="0" borderId="6" xfId="0" applyFont="1" applyBorder="1"/>
    <xf numFmtId="164" fontId="8" fillId="0" borderId="78" xfId="0" applyFont="1" applyBorder="1"/>
    <xf numFmtId="164" fontId="8" fillId="0" borderId="7" xfId="0" applyFont="1" applyBorder="1"/>
    <xf numFmtId="164" fontId="6" fillId="0" borderId="19" xfId="0" applyFont="1" applyBorder="1"/>
    <xf numFmtId="164" fontId="8" fillId="0" borderId="2" xfId="0" applyFont="1" applyBorder="1"/>
    <xf numFmtId="164" fontId="8" fillId="0" borderId="20" xfId="0" applyFont="1" applyBorder="1"/>
    <xf numFmtId="164" fontId="41" fillId="8" borderId="67" xfId="0" applyFont="1" applyFill="1" applyBorder="1" applyAlignment="1">
      <alignment horizontal="left" vertical="center" wrapText="1"/>
    </xf>
    <xf numFmtId="164" fontId="41" fillId="8" borderId="68" xfId="0" applyFont="1" applyFill="1" applyBorder="1" applyAlignment="1">
      <alignment horizontal="left" vertical="center" wrapText="1"/>
    </xf>
    <xf numFmtId="164" fontId="41" fillId="8" borderId="69" xfId="0" applyFont="1" applyFill="1" applyBorder="1" applyAlignment="1">
      <alignment horizontal="left" vertical="center" wrapText="1"/>
    </xf>
    <xf numFmtId="164" fontId="41" fillId="8" borderId="71" xfId="0" applyFont="1" applyFill="1" applyBorder="1" applyAlignment="1">
      <alignment horizontal="left" vertical="center" wrapText="1"/>
    </xf>
    <xf numFmtId="164" fontId="41" fillId="8" borderId="0" xfId="0" applyFont="1" applyFill="1" applyAlignment="1">
      <alignment horizontal="left" vertical="center" wrapText="1"/>
    </xf>
    <xf numFmtId="164" fontId="41" fillId="8" borderId="72" xfId="0" applyFont="1" applyFill="1" applyBorder="1" applyAlignment="1">
      <alignment horizontal="left" vertical="center" wrapText="1"/>
    </xf>
    <xf numFmtId="164" fontId="41" fillId="8" borderId="73" xfId="0" applyFont="1" applyFill="1" applyBorder="1" applyAlignment="1">
      <alignment horizontal="left" vertical="center" wrapText="1"/>
    </xf>
    <xf numFmtId="164" fontId="41" fillId="8" borderId="42" xfId="0" applyFont="1" applyFill="1" applyBorder="1" applyAlignment="1">
      <alignment horizontal="left" vertical="center" wrapText="1"/>
    </xf>
    <xf numFmtId="164" fontId="8" fillId="8" borderId="71" xfId="0" applyFont="1" applyFill="1" applyBorder="1" applyAlignment="1">
      <alignment horizontal="center"/>
    </xf>
    <xf numFmtId="164" fontId="8" fillId="8" borderId="0" xfId="0" applyFont="1" applyFill="1" applyAlignment="1">
      <alignment horizontal="center"/>
    </xf>
    <xf numFmtId="164" fontId="8" fillId="8" borderId="4" xfId="0" applyFont="1" applyFill="1" applyBorder="1" applyAlignment="1">
      <alignment horizontal="center"/>
    </xf>
    <xf numFmtId="164" fontId="8" fillId="8" borderId="73" xfId="0" applyFont="1" applyFill="1" applyBorder="1" applyAlignment="1">
      <alignment horizontal="center"/>
    </xf>
    <xf numFmtId="164" fontId="8" fillId="8" borderId="42" xfId="0" applyFont="1" applyFill="1" applyBorder="1" applyAlignment="1">
      <alignment horizontal="center"/>
    </xf>
    <xf numFmtId="164" fontId="8" fillId="8" borderId="80" xfId="0" applyFont="1" applyFill="1" applyBorder="1" applyAlignment="1">
      <alignment horizontal="center"/>
    </xf>
    <xf numFmtId="1" fontId="57" fillId="2" borderId="8" xfId="0" applyNumberFormat="1" applyFont="1" applyFill="1" applyBorder="1" applyAlignment="1" applyProtection="1">
      <alignment horizontal="center" vertical="center"/>
      <protection locked="0"/>
    </xf>
    <xf numFmtId="1" fontId="57" fillId="2" borderId="50" xfId="0" applyNumberFormat="1" applyFont="1" applyFill="1" applyBorder="1" applyAlignment="1" applyProtection="1">
      <alignment horizontal="center" vertical="center"/>
      <protection locked="0"/>
    </xf>
    <xf numFmtId="164" fontId="40" fillId="8" borderId="0" xfId="0" applyFont="1" applyFill="1" applyAlignment="1">
      <alignment horizontal="center" vertical="center"/>
    </xf>
    <xf numFmtId="164" fontId="40" fillId="8" borderId="42" xfId="0" applyFont="1" applyFill="1" applyBorder="1" applyAlignment="1">
      <alignment horizontal="center" vertical="center"/>
    </xf>
    <xf numFmtId="164" fontId="8" fillId="8" borderId="76" xfId="0" applyFont="1" applyFill="1" applyBorder="1" applyAlignment="1">
      <alignment horizontal="center"/>
    </xf>
    <xf numFmtId="164" fontId="8" fillId="8" borderId="75" xfId="0" applyFont="1" applyFill="1" applyBorder="1" applyAlignment="1">
      <alignment horizontal="center"/>
    </xf>
    <xf numFmtId="164" fontId="8" fillId="0" borderId="6" xfId="0" applyFont="1" applyBorder="1"/>
    <xf numFmtId="164" fontId="6" fillId="0" borderId="6" xfId="0" applyFont="1" applyBorder="1" applyAlignment="1">
      <alignment horizontal="left"/>
    </xf>
    <xf numFmtId="164" fontId="8" fillId="0" borderId="78" xfId="0" applyFont="1" applyBorder="1" applyAlignment="1">
      <alignment horizontal="left"/>
    </xf>
    <xf numFmtId="164" fontId="8" fillId="0" borderId="7" xfId="0" applyFont="1" applyBorder="1" applyAlignment="1">
      <alignment horizontal="left"/>
    </xf>
    <xf numFmtId="164" fontId="8" fillId="0" borderId="0" xfId="0" applyFont="1" applyAlignment="1">
      <alignment horizontal="center"/>
    </xf>
    <xf numFmtId="164" fontId="8" fillId="0" borderId="4" xfId="0" applyFont="1" applyBorder="1" applyAlignment="1">
      <alignment horizontal="center"/>
    </xf>
    <xf numFmtId="2" fontId="28" fillId="8" borderId="27" xfId="0" applyNumberFormat="1" applyFont="1" applyFill="1" applyBorder="1" applyAlignment="1">
      <alignment horizontal="center"/>
    </xf>
    <xf numFmtId="2" fontId="28" fillId="8" borderId="26" xfId="0" applyNumberFormat="1" applyFont="1" applyFill="1" applyBorder="1" applyAlignment="1">
      <alignment horizontal="center"/>
    </xf>
    <xf numFmtId="2" fontId="28" fillId="8" borderId="19" xfId="0" applyNumberFormat="1" applyFont="1" applyFill="1" applyBorder="1" applyAlignment="1">
      <alignment horizontal="center"/>
    </xf>
    <xf numFmtId="2" fontId="28" fillId="8" borderId="20" xfId="0" applyNumberFormat="1" applyFont="1" applyFill="1" applyBorder="1" applyAlignment="1">
      <alignment horizontal="center"/>
    </xf>
    <xf numFmtId="1" fontId="8" fillId="0" borderId="81" xfId="0" applyNumberFormat="1" applyFont="1" applyBorder="1" applyAlignment="1">
      <alignment horizontal="center"/>
    </xf>
    <xf numFmtId="1" fontId="8" fillId="0" borderId="83" xfId="0" applyNumberFormat="1" applyFont="1" applyBorder="1" applyAlignment="1">
      <alignment horizontal="center"/>
    </xf>
    <xf numFmtId="164" fontId="8" fillId="0" borderId="27" xfId="0" applyFont="1" applyBorder="1" applyAlignment="1">
      <alignment horizontal="left"/>
    </xf>
    <xf numFmtId="164" fontId="8" fillId="0" borderId="25" xfId="0" applyFont="1" applyBorder="1" applyAlignment="1">
      <alignment horizontal="left"/>
    </xf>
    <xf numFmtId="164" fontId="8" fillId="0" borderId="26" xfId="0" applyFont="1" applyBorder="1" applyAlignment="1">
      <alignment horizontal="left"/>
    </xf>
    <xf numFmtId="164" fontId="8" fillId="0" borderId="19" xfId="0" applyFont="1" applyBorder="1" applyAlignment="1">
      <alignment horizontal="left"/>
    </xf>
    <xf numFmtId="164" fontId="8" fillId="0" borderId="2" xfId="0" applyFont="1" applyBorder="1" applyAlignment="1">
      <alignment horizontal="left"/>
    </xf>
    <xf numFmtId="164" fontId="8" fillId="0" borderId="20" xfId="0" applyFont="1" applyBorder="1" applyAlignment="1">
      <alignment horizontal="left"/>
    </xf>
    <xf numFmtId="44" fontId="8" fillId="0" borderId="82" xfId="0" applyNumberFormat="1" applyFont="1" applyBorder="1" applyAlignment="1">
      <alignment horizontal="center"/>
    </xf>
    <xf numFmtId="44" fontId="8" fillId="0" borderId="84" xfId="0" applyNumberFormat="1" applyFont="1" applyBorder="1" applyAlignment="1">
      <alignment horizontal="center"/>
    </xf>
    <xf numFmtId="164" fontId="8" fillId="0" borderId="6" xfId="0" applyFont="1" applyBorder="1" applyAlignment="1">
      <alignment horizontal="left"/>
    </xf>
    <xf numFmtId="0" fontId="8" fillId="2" borderId="9" xfId="0" applyNumberFormat="1" applyFont="1" applyFill="1" applyBorder="1" applyAlignment="1" applyProtection="1">
      <alignment horizontal="center"/>
      <protection locked="0"/>
    </xf>
    <xf numFmtId="0" fontId="8" fillId="2" borderId="1" xfId="0" applyNumberFormat="1" applyFont="1" applyFill="1" applyBorder="1" applyAlignment="1" applyProtection="1">
      <alignment horizontal="center"/>
      <protection locked="0"/>
    </xf>
    <xf numFmtId="44" fontId="8" fillId="0" borderId="9" xfId="0" applyNumberFormat="1" applyFont="1" applyBorder="1" applyAlignment="1">
      <alignment horizontal="center"/>
    </xf>
    <xf numFmtId="44" fontId="8" fillId="0" borderId="1" xfId="0" applyNumberFormat="1" applyFont="1" applyBorder="1" applyAlignment="1">
      <alignment horizontal="center"/>
    </xf>
    <xf numFmtId="164" fontId="8" fillId="0" borderId="25" xfId="0" applyFont="1" applyBorder="1"/>
    <xf numFmtId="2" fontId="28" fillId="8" borderId="6" xfId="0" applyNumberFormat="1" applyFont="1" applyFill="1" applyBorder="1" applyAlignment="1">
      <alignment horizontal="center"/>
    </xf>
    <xf numFmtId="2" fontId="28" fillId="8" borderId="7" xfId="0" applyNumberFormat="1" applyFont="1" applyFill="1" applyBorder="1" applyAlignment="1">
      <alignment horizontal="center"/>
    </xf>
    <xf numFmtId="1" fontId="28" fillId="8" borderId="71" xfId="0" applyNumberFormat="1" applyFont="1" applyFill="1" applyBorder="1" applyAlignment="1">
      <alignment horizontal="right"/>
    </xf>
    <xf numFmtId="1" fontId="28" fillId="8" borderId="0" xfId="0" applyNumberFormat="1" applyFont="1" applyFill="1" applyAlignment="1">
      <alignment horizontal="right"/>
    </xf>
    <xf numFmtId="164" fontId="8" fillId="0" borderId="0" xfId="0" applyFont="1"/>
    <xf numFmtId="164" fontId="58" fillId="0" borderId="68" xfId="0" applyFont="1" applyBorder="1" applyAlignment="1">
      <alignment horizontal="center" vertical="center" wrapText="1"/>
    </xf>
    <xf numFmtId="164" fontId="58" fillId="0" borderId="0" xfId="0" applyFont="1" applyAlignment="1">
      <alignment horizontal="center" vertical="center" wrapText="1"/>
    </xf>
    <xf numFmtId="164" fontId="28" fillId="8" borderId="0" xfId="0" applyFont="1" applyFill="1" applyAlignment="1">
      <alignment horizontal="right"/>
    </xf>
    <xf numFmtId="0" fontId="8" fillId="2" borderId="6" xfId="0" applyNumberFormat="1" applyFont="1" applyFill="1" applyBorder="1" applyAlignment="1" applyProtection="1">
      <alignment horizontal="left"/>
      <protection locked="0"/>
    </xf>
    <xf numFmtId="0" fontId="8" fillId="2" borderId="78" xfId="0" applyNumberFormat="1" applyFont="1" applyFill="1" applyBorder="1" applyAlignment="1" applyProtection="1">
      <alignment horizontal="left"/>
      <protection locked="0"/>
    </xf>
    <xf numFmtId="0" fontId="8" fillId="2" borderId="7" xfId="0" applyNumberFormat="1" applyFont="1" applyFill="1" applyBorder="1" applyAlignment="1" applyProtection="1">
      <alignment horizontal="left"/>
      <protection locked="0"/>
    </xf>
    <xf numFmtId="0" fontId="8" fillId="2" borderId="22" xfId="0" applyNumberFormat="1" applyFont="1" applyFill="1" applyBorder="1" applyAlignment="1" applyProtection="1">
      <alignment horizontal="left"/>
      <protection locked="0"/>
    </xf>
    <xf numFmtId="0" fontId="8" fillId="2" borderId="90" xfId="0" applyNumberFormat="1" applyFont="1" applyFill="1" applyBorder="1" applyAlignment="1" applyProtection="1">
      <alignment horizontal="left"/>
      <protection locked="0"/>
    </xf>
    <xf numFmtId="0" fontId="8" fillId="2" borderId="29" xfId="0" applyNumberFormat="1" applyFont="1" applyFill="1" applyBorder="1" applyAlignment="1" applyProtection="1">
      <alignment horizontal="left"/>
      <protection locked="0"/>
    </xf>
    <xf numFmtId="164" fontId="28" fillId="8" borderId="87" xfId="0" applyFont="1" applyFill="1" applyBorder="1" applyAlignment="1">
      <alignment horizontal="left" vertical="center"/>
    </xf>
    <xf numFmtId="164" fontId="28" fillId="8" borderId="78" xfId="0" applyFont="1" applyFill="1" applyBorder="1" applyAlignment="1">
      <alignment horizontal="left" vertical="center"/>
    </xf>
    <xf numFmtId="164" fontId="28" fillId="8" borderId="88" xfId="0" applyFont="1" applyFill="1" applyBorder="1" applyAlignment="1">
      <alignment horizontal="left" vertical="center"/>
    </xf>
    <xf numFmtId="165" fontId="55" fillId="11" borderId="35" xfId="1" applyNumberFormat="1" applyFont="1" applyFill="1" applyBorder="1" applyAlignment="1">
      <alignment horizontal="center" vertical="center"/>
    </xf>
    <xf numFmtId="165" fontId="55" fillId="11" borderId="34" xfId="1" applyNumberFormat="1" applyFont="1" applyFill="1" applyBorder="1" applyAlignment="1">
      <alignment horizontal="center" vertical="center"/>
    </xf>
    <xf numFmtId="167" fontId="48" fillId="0" borderId="55" xfId="0" applyNumberFormat="1" applyFont="1" applyBorder="1" applyAlignment="1">
      <alignment horizontal="left" vertical="center"/>
    </xf>
    <xf numFmtId="164" fontId="38" fillId="0" borderId="64" xfId="0" applyFont="1" applyBorder="1" applyAlignment="1">
      <alignment horizontal="left" vertical="center" wrapText="1"/>
    </xf>
    <xf numFmtId="164" fontId="38" fillId="0" borderId="66" xfId="0" applyFont="1" applyBorder="1" applyAlignment="1">
      <alignment horizontal="left" vertical="center" wrapText="1"/>
    </xf>
    <xf numFmtId="164" fontId="38" fillId="0" borderId="35" xfId="0" applyFont="1" applyBorder="1" applyAlignment="1">
      <alignment horizontal="left" vertical="center" wrapText="1"/>
    </xf>
    <xf numFmtId="164" fontId="38" fillId="0" borderId="34" xfId="0" applyFont="1" applyBorder="1" applyAlignment="1">
      <alignment horizontal="left" vertical="center" wrapText="1"/>
    </xf>
    <xf numFmtId="164" fontId="69" fillId="0" borderId="126" xfId="0" applyFont="1" applyBorder="1" applyAlignment="1">
      <alignment horizontal="left"/>
    </xf>
    <xf numFmtId="164" fontId="69" fillId="0" borderId="127" xfId="0" applyFont="1" applyBorder="1" applyAlignment="1">
      <alignment horizontal="left"/>
    </xf>
    <xf numFmtId="164" fontId="42" fillId="0" borderId="55" xfId="0" applyFont="1" applyBorder="1" applyAlignment="1">
      <alignment horizontal="left"/>
    </xf>
    <xf numFmtId="164" fontId="38" fillId="0" borderId="123" xfId="0" applyFont="1" applyBorder="1" applyAlignment="1">
      <alignment horizontal="left" vertical="center" wrapText="1"/>
    </xf>
    <xf numFmtId="164" fontId="38" fillId="0" borderId="124" xfId="0" applyFont="1" applyBorder="1" applyAlignment="1">
      <alignment horizontal="left" vertical="center" wrapText="1"/>
    </xf>
    <xf numFmtId="164" fontId="25" fillId="8" borderId="125" xfId="1" applyFont="1" applyFill="1" applyBorder="1" applyAlignment="1">
      <alignment horizontal="center" vertical="center"/>
    </xf>
    <xf numFmtId="164" fontId="25" fillId="8" borderId="80" xfId="1" applyFont="1" applyFill="1" applyBorder="1" applyAlignment="1">
      <alignment horizontal="center" vertical="center"/>
    </xf>
    <xf numFmtId="165" fontId="37" fillId="0" borderId="6" xfId="2" applyNumberFormat="1" applyFont="1" applyBorder="1" applyAlignment="1">
      <alignment horizontal="center" vertical="center" wrapText="1"/>
    </xf>
    <xf numFmtId="165" fontId="37" fillId="0" borderId="7" xfId="2" applyNumberFormat="1" applyFont="1" applyBorder="1" applyAlignment="1">
      <alignment horizontal="center" vertical="center" wrapText="1"/>
    </xf>
    <xf numFmtId="165" fontId="42" fillId="0" borderId="6" xfId="2" applyNumberFormat="1" applyFont="1" applyBorder="1" applyAlignment="1">
      <alignment horizontal="center" vertical="center" wrapText="1"/>
    </xf>
    <xf numFmtId="165" fontId="42" fillId="0" borderId="7" xfId="2" applyNumberFormat="1" applyFont="1" applyBorder="1" applyAlignment="1">
      <alignment horizontal="center" vertical="center" wrapText="1"/>
    </xf>
    <xf numFmtId="165" fontId="37" fillId="0" borderId="8" xfId="2" applyNumberFormat="1" applyFont="1" applyBorder="1" applyAlignment="1">
      <alignment horizontal="center" vertical="center" wrapText="1"/>
    </xf>
    <xf numFmtId="165" fontId="42" fillId="0" borderId="8" xfId="4" applyNumberFormat="1" applyFont="1" applyFill="1" applyBorder="1" applyAlignment="1">
      <alignment horizontal="center" vertical="center"/>
    </xf>
    <xf numFmtId="44" fontId="42" fillId="0" borderId="8" xfId="4" applyFont="1" applyFill="1" applyBorder="1" applyAlignment="1">
      <alignment horizontal="center" vertical="center"/>
    </xf>
    <xf numFmtId="0" fontId="75" fillId="0" borderId="22" xfId="2" applyFont="1" applyBorder="1" applyAlignment="1">
      <alignment horizontal="center" vertical="center" wrapText="1"/>
    </xf>
    <xf numFmtId="0" fontId="75" fillId="0" borderId="29" xfId="2" applyFont="1" applyBorder="1" applyAlignment="1">
      <alignment horizontal="center" vertical="center" wrapText="1"/>
    </xf>
    <xf numFmtId="165" fontId="39" fillId="0" borderId="19" xfId="2" applyNumberFormat="1" applyFont="1" applyBorder="1" applyAlignment="1">
      <alignment horizontal="center" vertical="center"/>
    </xf>
    <xf numFmtId="165" fontId="39" fillId="0" borderId="20" xfId="2" applyNumberFormat="1" applyFont="1" applyBorder="1" applyAlignment="1">
      <alignment horizontal="center" vertical="center"/>
    </xf>
    <xf numFmtId="165" fontId="39" fillId="0" borderId="6" xfId="2" applyNumberFormat="1" applyFont="1" applyBorder="1" applyAlignment="1">
      <alignment horizontal="center" vertical="center"/>
    </xf>
    <xf numFmtId="165" fontId="39" fillId="0" borderId="7" xfId="2" applyNumberFormat="1" applyFont="1" applyBorder="1" applyAlignment="1">
      <alignment horizontal="center" vertical="center"/>
    </xf>
    <xf numFmtId="165" fontId="73" fillId="0" borderId="6" xfId="2" applyNumberFormat="1" applyFont="1" applyBorder="1" applyAlignment="1">
      <alignment horizontal="center" vertical="center"/>
    </xf>
    <xf numFmtId="165" fontId="73" fillId="0" borderId="7" xfId="2" applyNumberFormat="1" applyFont="1" applyBorder="1" applyAlignment="1">
      <alignment horizontal="center" vertical="center"/>
    </xf>
    <xf numFmtId="0" fontId="75" fillId="0" borderId="50" xfId="3" applyFont="1" applyFill="1" applyBorder="1" applyAlignment="1">
      <alignment horizontal="center" vertical="center"/>
    </xf>
    <xf numFmtId="0" fontId="25" fillId="0" borderId="2" xfId="2" applyFont="1" applyBorder="1" applyAlignment="1">
      <alignment horizontal="center" vertical="center" wrapText="1"/>
    </xf>
    <xf numFmtId="0" fontId="25" fillId="0" borderId="20" xfId="2" applyFont="1" applyBorder="1" applyAlignment="1">
      <alignment horizontal="center" vertical="center" wrapText="1"/>
    </xf>
    <xf numFmtId="0" fontId="75" fillId="0" borderId="50" xfId="2" applyFont="1" applyBorder="1" applyAlignment="1">
      <alignment horizontal="center" vertical="center" wrapText="1"/>
    </xf>
    <xf numFmtId="0" fontId="25" fillId="0" borderId="6" xfId="2" applyFont="1" applyBorder="1" applyAlignment="1">
      <alignment horizontal="center" vertical="center" wrapText="1"/>
    </xf>
    <xf numFmtId="0" fontId="25" fillId="0" borderId="78" xfId="2" applyFont="1" applyBorder="1" applyAlignment="1">
      <alignment horizontal="center" vertical="center" wrapText="1"/>
    </xf>
    <xf numFmtId="0" fontId="25" fillId="0" borderId="7" xfId="2" applyFont="1" applyBorder="1" applyAlignment="1">
      <alignment horizontal="center" vertical="center" wrapText="1"/>
    </xf>
    <xf numFmtId="165" fontId="37" fillId="0" borderId="19" xfId="2" applyNumberFormat="1" applyFont="1" applyBorder="1" applyAlignment="1">
      <alignment horizontal="center" vertical="center" wrapText="1"/>
    </xf>
    <xf numFmtId="165" fontId="37" fillId="0" borderId="20" xfId="2" applyNumberFormat="1" applyFont="1" applyBorder="1" applyAlignment="1">
      <alignment horizontal="center" vertical="center" wrapText="1"/>
    </xf>
    <xf numFmtId="0" fontId="38" fillId="2" borderId="113" xfId="2" applyFont="1" applyFill="1" applyBorder="1" applyAlignment="1" applyProtection="1">
      <alignment horizontal="left" vertical="center" wrapText="1"/>
      <protection locked="0"/>
    </xf>
    <xf numFmtId="0" fontId="38" fillId="12" borderId="6" xfId="2" applyFont="1" applyFill="1" applyBorder="1" applyAlignment="1" applyProtection="1">
      <alignment horizontal="center" vertical="center" wrapText="1"/>
      <protection locked="0"/>
    </xf>
    <xf numFmtId="0" fontId="38" fillId="12" borderId="78" xfId="2" applyFont="1" applyFill="1" applyBorder="1" applyAlignment="1" applyProtection="1">
      <alignment horizontal="center" vertical="center" wrapText="1"/>
      <protection locked="0"/>
    </xf>
    <xf numFmtId="0" fontId="38" fillId="12" borderId="7" xfId="2" applyFont="1" applyFill="1" applyBorder="1" applyAlignment="1" applyProtection="1">
      <alignment horizontal="center" vertical="center" wrapText="1"/>
      <protection locked="0"/>
    </xf>
    <xf numFmtId="10" fontId="74" fillId="3" borderId="43" xfId="2" applyNumberFormat="1" applyFont="1" applyFill="1" applyBorder="1" applyAlignment="1">
      <alignment horizontal="center" vertical="center"/>
    </xf>
    <xf numFmtId="10" fontId="74" fillId="3" borderId="1" xfId="2" applyNumberFormat="1" applyFont="1" applyFill="1" applyBorder="1" applyAlignment="1">
      <alignment horizontal="center" vertical="center"/>
    </xf>
    <xf numFmtId="0" fontId="20" fillId="2" borderId="16" xfId="2" applyFont="1" applyFill="1" applyBorder="1" applyAlignment="1" applyProtection="1">
      <alignment horizontal="center" vertical="center"/>
      <protection locked="0"/>
    </xf>
    <xf numFmtId="0" fontId="45" fillId="0" borderId="109" xfId="2" applyFont="1" applyBorder="1" applyAlignment="1">
      <alignment horizontal="center" vertical="center" wrapText="1"/>
    </xf>
    <xf numFmtId="0" fontId="45" fillId="0" borderId="0" xfId="2" applyFont="1" applyAlignment="1">
      <alignment horizontal="center" vertical="center" wrapText="1"/>
    </xf>
    <xf numFmtId="0" fontId="45" fillId="0" borderId="15" xfId="2" applyFont="1" applyBorder="1" applyAlignment="1">
      <alignment horizontal="center" vertical="center" wrapText="1"/>
    </xf>
    <xf numFmtId="0" fontId="45" fillId="0" borderId="16" xfId="2" applyFont="1" applyBorder="1" applyAlignment="1">
      <alignment horizontal="center" vertical="center" wrapText="1"/>
    </xf>
    <xf numFmtId="0" fontId="28" fillId="0" borderId="109" xfId="2" applyFont="1" applyBorder="1" applyAlignment="1">
      <alignment horizontal="center" vertical="center"/>
    </xf>
    <xf numFmtId="0" fontId="28" fillId="0" borderId="0" xfId="2" applyFont="1" applyAlignment="1">
      <alignment horizontal="center" vertical="center"/>
    </xf>
    <xf numFmtId="0" fontId="45" fillId="0" borderId="12" xfId="2" applyFont="1" applyBorder="1" applyAlignment="1">
      <alignment horizontal="center" vertical="center" wrapText="1"/>
    </xf>
    <xf numFmtId="0" fontId="45" fillId="0" borderId="13" xfId="2" applyFont="1" applyBorder="1" applyAlignment="1">
      <alignment horizontal="center" vertical="center" wrapText="1"/>
    </xf>
    <xf numFmtId="0" fontId="45" fillId="0" borderId="14" xfId="2" applyFont="1" applyBorder="1" applyAlignment="1">
      <alignment horizontal="center" vertical="center" wrapText="1"/>
    </xf>
    <xf numFmtId="0" fontId="20" fillId="2" borderId="41" xfId="2" applyFont="1" applyFill="1" applyBorder="1" applyAlignment="1" applyProtection="1">
      <alignment horizontal="center" vertical="center"/>
      <protection locked="0"/>
    </xf>
    <xf numFmtId="0" fontId="45" fillId="0" borderId="110" xfId="2" applyFont="1" applyBorder="1" applyAlignment="1">
      <alignment horizontal="center" vertical="center" wrapText="1"/>
    </xf>
    <xf numFmtId="0" fontId="16" fillId="0" borderId="109" xfId="2" applyFont="1" applyBorder="1" applyAlignment="1">
      <alignment horizontal="right" vertical="center"/>
    </xf>
    <xf numFmtId="0" fontId="20" fillId="0" borderId="0" xfId="2" applyFont="1" applyAlignment="1">
      <alignment horizontal="right" vertical="center"/>
    </xf>
    <xf numFmtId="0" fontId="13" fillId="2" borderId="41" xfId="2" applyFont="1" applyFill="1" applyBorder="1" applyAlignment="1" applyProtection="1">
      <alignment horizontal="center" vertical="center"/>
      <protection locked="0"/>
    </xf>
    <xf numFmtId="165" fontId="37" fillId="0" borderId="1" xfId="2" applyNumberFormat="1" applyFont="1" applyBorder="1" applyAlignment="1">
      <alignment horizontal="center" vertical="center" wrapText="1"/>
    </xf>
    <xf numFmtId="0" fontId="38" fillId="2" borderId="5" xfId="2" applyFont="1" applyFill="1" applyBorder="1" applyAlignment="1" applyProtection="1">
      <alignment horizontal="left" vertical="center" wrapText="1"/>
      <protection locked="0"/>
    </xf>
    <xf numFmtId="0" fontId="28" fillId="4" borderId="8" xfId="2" applyFont="1" applyFill="1" applyBorder="1" applyAlignment="1">
      <alignment horizontal="center" vertical="center" wrapText="1"/>
    </xf>
    <xf numFmtId="0" fontId="38" fillId="2" borderId="23" xfId="2" applyFont="1" applyFill="1" applyBorder="1" applyAlignment="1" applyProtection="1">
      <alignment horizontal="left" vertical="top" wrapText="1"/>
      <protection locked="0"/>
    </xf>
    <xf numFmtId="0" fontId="38" fillId="2" borderId="40" xfId="2" applyFont="1" applyFill="1" applyBorder="1" applyAlignment="1" applyProtection="1">
      <alignment horizontal="left" vertical="top" wrapText="1"/>
      <protection locked="0"/>
    </xf>
    <xf numFmtId="0" fontId="38" fillId="2" borderId="49" xfId="2" applyFont="1" applyFill="1" applyBorder="1" applyAlignment="1" applyProtection="1">
      <alignment horizontal="left" vertical="top" wrapText="1"/>
      <protection locked="0"/>
    </xf>
    <xf numFmtId="0" fontId="28" fillId="0" borderId="23" xfId="2" applyFont="1" applyBorder="1" applyAlignment="1">
      <alignment horizontal="center" vertical="center" wrapText="1"/>
    </xf>
    <xf numFmtId="0" fontId="28" fillId="0" borderId="40" xfId="2" applyFont="1" applyBorder="1" applyAlignment="1">
      <alignment horizontal="center" vertical="center" wrapText="1"/>
    </xf>
    <xf numFmtId="0" fontId="28" fillId="0" borderId="49" xfId="2" applyFont="1" applyBorder="1" applyAlignment="1">
      <alignment horizontal="center" vertical="center" wrapText="1"/>
    </xf>
    <xf numFmtId="0" fontId="28" fillId="8" borderId="8" xfId="2" applyFont="1" applyFill="1" applyBorder="1" applyAlignment="1">
      <alignment horizontal="center" vertical="center"/>
    </xf>
    <xf numFmtId="0" fontId="56" fillId="0" borderId="0" xfId="2" applyFont="1" applyAlignment="1">
      <alignment horizontal="center" vertical="center"/>
    </xf>
    <xf numFmtId="0" fontId="40" fillId="0" borderId="0" xfId="2" applyFont="1" applyAlignment="1">
      <alignment horizontal="center" vertical="center"/>
    </xf>
    <xf numFmtId="0" fontId="16" fillId="0" borderId="0" xfId="2" applyFont="1" applyAlignment="1">
      <alignment horizontal="right" vertical="center"/>
    </xf>
    <xf numFmtId="14" fontId="2" fillId="2" borderId="41" xfId="2" applyNumberFormat="1" applyFont="1" applyFill="1" applyBorder="1" applyAlignment="1" applyProtection="1">
      <alignment horizontal="center" vertical="center"/>
      <protection locked="0"/>
    </xf>
    <xf numFmtId="14" fontId="20" fillId="2" borderId="41" xfId="2" applyNumberFormat="1" applyFont="1" applyFill="1" applyBorder="1" applyAlignment="1" applyProtection="1">
      <alignment horizontal="center" vertical="center"/>
      <protection locked="0"/>
    </xf>
    <xf numFmtId="0" fontId="20" fillId="0" borderId="41" xfId="2" applyFont="1" applyBorder="1" applyAlignment="1">
      <alignment horizontal="left" vertical="center"/>
    </xf>
    <xf numFmtId="0" fontId="3" fillId="0" borderId="0" xfId="2" applyFont="1" applyAlignment="1">
      <alignment horizontal="right" vertical="center"/>
    </xf>
    <xf numFmtId="0" fontId="28" fillId="4" borderId="27" xfId="2" applyFont="1" applyFill="1" applyBorder="1" applyAlignment="1">
      <alignment horizontal="center" vertical="center"/>
    </xf>
    <xf numFmtId="0" fontId="28" fillId="4" borderId="25" xfId="2" applyFont="1" applyFill="1" applyBorder="1" applyAlignment="1">
      <alignment horizontal="center" vertical="center"/>
    </xf>
    <xf numFmtId="0" fontId="28" fillId="4" borderId="26" xfId="2" applyFont="1" applyFill="1" applyBorder="1" applyAlignment="1">
      <alignment horizontal="center" vertical="center"/>
    </xf>
    <xf numFmtId="0" fontId="28" fillId="4" borderId="5" xfId="2" applyFont="1" applyFill="1" applyBorder="1" applyAlignment="1">
      <alignment horizontal="center" vertical="center"/>
    </xf>
    <xf numFmtId="0" fontId="20" fillId="0" borderId="5" xfId="2" applyFont="1" applyBorder="1" applyAlignment="1">
      <alignment horizontal="center" vertical="center" wrapText="1"/>
    </xf>
    <xf numFmtId="0" fontId="20" fillId="0" borderId="0" xfId="2" applyFont="1" applyAlignment="1">
      <alignment horizontal="center" vertical="center"/>
    </xf>
    <xf numFmtId="0" fontId="28" fillId="8" borderId="23" xfId="2" applyFont="1" applyFill="1" applyBorder="1" applyAlignment="1">
      <alignment horizontal="center" vertical="center"/>
    </xf>
    <xf numFmtId="0" fontId="28" fillId="8" borderId="40" xfId="2" applyFont="1" applyFill="1" applyBorder="1" applyAlignment="1">
      <alignment horizontal="center" vertical="center"/>
    </xf>
    <xf numFmtId="0" fontId="28" fillId="8" borderId="24" xfId="2" applyFont="1" applyFill="1" applyBorder="1" applyAlignment="1">
      <alignment horizontal="center" vertical="center"/>
    </xf>
    <xf numFmtId="0" fontId="28" fillId="8" borderId="38" xfId="2" applyFont="1" applyFill="1" applyBorder="1" applyAlignment="1">
      <alignment horizontal="center" vertical="center"/>
    </xf>
    <xf numFmtId="0" fontId="2" fillId="0" borderId="5" xfId="2" applyFont="1" applyBorder="1" applyAlignment="1">
      <alignment horizontal="center" vertical="center" wrapText="1"/>
    </xf>
    <xf numFmtId="0" fontId="20" fillId="0" borderId="31" xfId="2" applyFont="1" applyBorder="1" applyAlignment="1">
      <alignment horizontal="left" vertical="center"/>
    </xf>
    <xf numFmtId="0" fontId="20" fillId="0" borderId="41" xfId="2" applyFont="1" applyBorder="1" applyAlignment="1">
      <alignment horizontal="center" vertical="center"/>
    </xf>
    <xf numFmtId="0" fontId="16" fillId="0" borderId="4" xfId="2" applyFont="1" applyBorder="1" applyAlignment="1">
      <alignment horizontal="right" vertical="center"/>
    </xf>
    <xf numFmtId="164" fontId="18" fillId="2" borderId="2" xfId="0" applyFont="1" applyFill="1" applyBorder="1" applyAlignment="1">
      <alignment horizontal="center" wrapText="1"/>
    </xf>
    <xf numFmtId="164" fontId="18" fillId="0" borderId="0" xfId="0" applyFont="1" applyAlignment="1">
      <alignment horizontal="right" wrapText="1"/>
    </xf>
    <xf numFmtId="164" fontId="79" fillId="0" borderId="0" xfId="0" applyFont="1" applyAlignment="1">
      <alignment horizontal="center" vertical="top" wrapText="1"/>
    </xf>
    <xf numFmtId="164" fontId="18" fillId="0" borderId="0" xfId="0" applyFont="1" applyAlignment="1">
      <alignment horizontal="center" wrapText="1"/>
    </xf>
    <xf numFmtId="164" fontId="63" fillId="0" borderId="0" xfId="0" applyFont="1" applyAlignment="1">
      <alignment horizontal="center" wrapText="1"/>
    </xf>
    <xf numFmtId="164" fontId="18" fillId="0" borderId="114" xfId="0" applyFont="1" applyBorder="1" applyAlignment="1">
      <alignment horizontal="center" vertical="top" wrapText="1"/>
    </xf>
    <xf numFmtId="164" fontId="18" fillId="0" borderId="115" xfId="0" applyFont="1" applyBorder="1" applyAlignment="1">
      <alignment horizontal="center" vertical="top" wrapText="1"/>
    </xf>
    <xf numFmtId="164" fontId="18" fillId="2" borderId="78" xfId="0" applyFont="1" applyFill="1" applyBorder="1" applyAlignment="1">
      <alignment horizontal="center" wrapText="1"/>
    </xf>
    <xf numFmtId="164" fontId="18" fillId="2" borderId="116" xfId="0" applyFont="1" applyFill="1" applyBorder="1" applyAlignment="1">
      <alignment horizontal="center" wrapText="1"/>
    </xf>
    <xf numFmtId="164" fontId="63" fillId="2" borderId="78" xfId="0" applyFont="1" applyFill="1" applyBorder="1" applyAlignment="1">
      <alignment horizontal="left" wrapText="1"/>
    </xf>
    <xf numFmtId="164" fontId="63" fillId="0" borderId="0" xfId="0" applyFont="1" applyAlignment="1">
      <alignment horizontal="center" vertical="center" wrapText="1"/>
    </xf>
    <xf numFmtId="164" fontId="81" fillId="0" borderId="0" xfId="0" applyFont="1" applyAlignment="1">
      <alignment horizontal="center" vertical="top" wrapText="1"/>
    </xf>
    <xf numFmtId="164" fontId="63" fillId="0" borderId="0" xfId="0" applyFont="1" applyAlignment="1">
      <alignment horizontal="left" vertical="center" wrapText="1"/>
    </xf>
    <xf numFmtId="164" fontId="85" fillId="0" borderId="114" xfId="0" applyFont="1" applyBorder="1" applyAlignment="1">
      <alignment horizontal="right" wrapText="1" indent="1"/>
    </xf>
    <xf numFmtId="164" fontId="18" fillId="0" borderId="118" xfId="0" applyFont="1" applyBorder="1" applyAlignment="1">
      <alignment horizontal="center" vertical="center" wrapText="1"/>
    </xf>
    <xf numFmtId="164" fontId="63" fillId="0" borderId="118" xfId="0" applyFont="1" applyBorder="1" applyAlignment="1">
      <alignment horizontal="center" vertical="center" wrapText="1"/>
    </xf>
    <xf numFmtId="164" fontId="63" fillId="2" borderId="119" xfId="0" applyFont="1" applyFill="1" applyBorder="1" applyAlignment="1">
      <alignment horizontal="left" vertical="top" wrapText="1"/>
    </xf>
    <xf numFmtId="164" fontId="18" fillId="0" borderId="120" xfId="0" applyFont="1" applyBorder="1" applyAlignment="1">
      <alignment horizontal="center" wrapText="1"/>
    </xf>
    <xf numFmtId="164" fontId="18" fillId="0" borderId="0" xfId="0" applyFont="1" applyAlignment="1">
      <alignment horizontal="left" wrapText="1"/>
    </xf>
    <xf numFmtId="164" fontId="86" fillId="0" borderId="0" xfId="7" applyFont="1" applyBorder="1" applyAlignment="1">
      <alignment horizontal="left" wrapText="1"/>
    </xf>
    <xf numFmtId="164" fontId="3" fillId="0" borderId="0" xfId="7" applyFont="1" applyBorder="1" applyAlignment="1">
      <alignment horizontal="center" wrapText="1"/>
    </xf>
    <xf numFmtId="164" fontId="84" fillId="0" borderId="0" xfId="0" applyFont="1" applyAlignment="1">
      <alignment horizontal="center" wrapText="1"/>
    </xf>
    <xf numFmtId="164" fontId="18" fillId="5" borderId="22" xfId="0" applyFont="1" applyFill="1" applyBorder="1" applyAlignment="1">
      <alignment horizontal="center" wrapText="1"/>
    </xf>
    <xf numFmtId="164" fontId="18" fillId="5" borderId="29" xfId="0" applyFont="1" applyFill="1" applyBorder="1" applyAlignment="1">
      <alignment horizontal="center" wrapText="1"/>
    </xf>
    <xf numFmtId="164" fontId="41" fillId="6" borderId="51" xfId="0" applyFont="1" applyFill="1" applyBorder="1" applyAlignment="1">
      <alignment horizontal="left"/>
    </xf>
    <xf numFmtId="164" fontId="41" fillId="6" borderId="52" xfId="0" applyFont="1" applyFill="1" applyBorder="1" applyAlignment="1">
      <alignment horizontal="left"/>
    </xf>
    <xf numFmtId="164" fontId="41" fillId="7" borderId="27" xfId="0" applyFont="1" applyFill="1" applyBorder="1" applyAlignment="1">
      <alignment horizontal="left"/>
    </xf>
    <xf numFmtId="164" fontId="41" fillId="7" borderId="26" xfId="0" applyFont="1" applyFill="1" applyBorder="1" applyAlignment="1">
      <alignment horizontal="left"/>
    </xf>
  </cellXfs>
  <cellStyles count="8">
    <cellStyle name="Currency 2" xfId="4" xr:uid="{3BF92918-5401-4E1E-9A3A-DE7AEAC47EF6}"/>
    <cellStyle name="Heading 4 2" xfId="3" xr:uid="{DDE5972B-8654-4C76-9C1F-C5D41130055A}"/>
    <cellStyle name="Hyperlink" xfId="7" builtinId="8"/>
    <cellStyle name="Normal" xfId="0" builtinId="0"/>
    <cellStyle name="Normal 2" xfId="1" xr:uid="{B0D930AE-CBA3-4C2F-B6E5-716A500A07F4}"/>
    <cellStyle name="Normal 3" xfId="2" xr:uid="{2054CEC7-A12B-48A3-AC7A-8D658C7B3A76}"/>
    <cellStyle name="Normal 4" xfId="5" xr:uid="{A75F557F-A806-4706-AE22-FE0F6BA8802B}"/>
    <cellStyle name="Normal 5" xfId="6" xr:uid="{C683224F-DF70-4FD2-8AA3-9E6CFA679F74}"/>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66FF"/>
      <color rgb="FF0000FF"/>
      <color rgb="FFCCECFF"/>
      <color rgb="FFEAEAEA"/>
      <color rgb="FFFFFFEB"/>
      <color rgb="FFFEF2EC"/>
      <color rgb="FFDDDDDD"/>
      <color rgb="FFF8F8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4.xml.rels><?xml version="1.0" encoding="UTF-8" standalone="yes"?>
<Relationships xmlns="http://schemas.openxmlformats.org/package/2006/relationships"><Relationship Id="rId1" Type="http://schemas.openxmlformats.org/officeDocument/2006/relationships/customXml" Target="../ink/ink1.xml"/><Relationship Id="rId6" Type="http://schemas.openxmlformats.org/officeDocument/2006/relationships/customXml" Target="../ink/ink3.xml"/><Relationship Id="rId5" Type="http://schemas.openxmlformats.org/officeDocument/2006/relationships/customXml" Target="../ink/ink2.xml"/><Relationship Id="rId4"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38100</xdr:colOff>
          <xdr:row>318</xdr:row>
          <xdr:rowOff>19050</xdr:rowOff>
        </xdr:from>
        <xdr:to>
          <xdr:col>12</xdr:col>
          <xdr:colOff>95250</xdr:colOff>
          <xdr:row>318</xdr:row>
          <xdr:rowOff>419100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Back to Top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3</xdr:row>
          <xdr:rowOff>19050</xdr:rowOff>
        </xdr:from>
        <xdr:to>
          <xdr:col>9</xdr:col>
          <xdr:colOff>600075</xdr:colOff>
          <xdr:row>5</xdr:row>
          <xdr:rowOff>19050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647700</xdr:colOff>
          <xdr:row>3</xdr:row>
          <xdr:rowOff>19050</xdr:rowOff>
        </xdr:from>
        <xdr:to>
          <xdr:col>10</xdr:col>
          <xdr:colOff>257175</xdr:colOff>
          <xdr:row>5</xdr:row>
          <xdr:rowOff>19050</xdr:rowOff>
        </xdr:to>
        <xdr:sp macro="" textlink="">
          <xdr:nvSpPr>
            <xdr:cNvPr id="8204" name="Button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0</xdr:row>
          <xdr:rowOff>9525</xdr:rowOff>
        </xdr:from>
        <xdr:to>
          <xdr:col>4</xdr:col>
          <xdr:colOff>695325</xdr:colOff>
          <xdr:row>0</xdr:row>
          <xdr:rowOff>400050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95250</xdr:colOff>
          <xdr:row>0</xdr:row>
          <xdr:rowOff>0</xdr:rowOff>
        </xdr:from>
        <xdr:to>
          <xdr:col>5</xdr:col>
          <xdr:colOff>628650</xdr:colOff>
          <xdr:row>0</xdr:row>
          <xdr:rowOff>400050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0</xdr:row>
          <xdr:rowOff>0</xdr:rowOff>
        </xdr:from>
        <xdr:to>
          <xdr:col>4</xdr:col>
          <xdr:colOff>695325</xdr:colOff>
          <xdr:row>0</xdr:row>
          <xdr:rowOff>400050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0</xdr:row>
          <xdr:rowOff>19050</xdr:rowOff>
        </xdr:from>
        <xdr:to>
          <xdr:col>5</xdr:col>
          <xdr:colOff>600075</xdr:colOff>
          <xdr:row>0</xdr:row>
          <xdr:rowOff>400050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1595235</xdr:colOff>
      <xdr:row>52</xdr:row>
      <xdr:rowOff>386782</xdr:rowOff>
    </xdr:from>
    <xdr:to>
      <xdr:col>3</xdr:col>
      <xdr:colOff>1600357</xdr:colOff>
      <xdr:row>52</xdr:row>
      <xdr:rowOff>386782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3" name="Ink 12">
              <a:extLst>
                <a:ext uri="{FF2B5EF4-FFF2-40B4-BE49-F238E27FC236}">
                  <a16:creationId xmlns:a16="http://schemas.microsoft.com/office/drawing/2014/main" id="{7FE303F3-3271-5273-7B5E-7859A26D5499}"/>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twoCellAnchor>
  <xdr:oneCellAnchor>
    <xdr:from>
      <xdr:col>3</xdr:col>
      <xdr:colOff>1595235</xdr:colOff>
      <xdr:row>54</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 name="Ink 1">
              <a:extLst>
                <a:ext uri="{FF2B5EF4-FFF2-40B4-BE49-F238E27FC236}">
                  <a16:creationId xmlns:a16="http://schemas.microsoft.com/office/drawing/2014/main" id="{45C74210-AA1E-4FC8-AF55-8C9DD0C7E5A7}"/>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xdr:oneCellAnchor>
    <xdr:from>
      <xdr:col>3</xdr:col>
      <xdr:colOff>1595235</xdr:colOff>
      <xdr:row>56</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3" name="Ink 2">
              <a:extLst>
                <a:ext uri="{FF2B5EF4-FFF2-40B4-BE49-F238E27FC236}">
                  <a16:creationId xmlns:a16="http://schemas.microsoft.com/office/drawing/2014/main" id="{B66E7186-248A-4BD4-A8EC-2E559834B20A}"/>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10</xdr:col>
          <xdr:colOff>85725</xdr:colOff>
          <xdr:row>3</xdr:row>
          <xdr:rowOff>200025</xdr:rowOff>
        </xdr:from>
        <xdr:to>
          <xdr:col>10</xdr:col>
          <xdr:colOff>647700</xdr:colOff>
          <xdr:row>5</xdr:row>
          <xdr:rowOff>114300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500-00001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xdr:row>
          <xdr:rowOff>190500</xdr:rowOff>
        </xdr:from>
        <xdr:to>
          <xdr:col>11</xdr:col>
          <xdr:colOff>190500</xdr:colOff>
          <xdr:row>5</xdr:row>
          <xdr:rowOff>104775</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500-00001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18T13:51:34.287"/>
    </inkml:context>
    <inkml:brush xml:id="br0">
      <inkml:brushProperty name="width" value="0.035" units="cm"/>
      <inkml:brushProperty name="height" value="0.035" units="cm"/>
    </inkml:brush>
  </inkml:definitions>
  <inkml:trace contextRef="#ctx0" brushRef="#br0">0 1 0 0 0,'0'0'3656'0'0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8:59:54.404"/>
    </inkml:context>
    <inkml:brush xml:id="br0">
      <inkml:brushProperty name="width" value="0.035" units="cm"/>
      <inkml:brushProperty name="height" value="0.035" units="cm"/>
    </inkml:brush>
  </inkml:definitions>
  <inkml:trace contextRef="#ctx0" brushRef="#br0">0 1 0 0 0,'0'0'3656'0'0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9:07:45.404"/>
    </inkml:context>
    <inkml:brush xml:id="br0">
      <inkml:brushProperty name="width" value="0.035" units="cm"/>
      <inkml:brushProperty name="height" value="0.035" units="cm"/>
    </inkml:brush>
  </inkml:definitions>
  <inkml:trace contextRef="#ctx0" brushRef="#br0">0 1 0 0 0,'0'0'3656'0'0</inkml:trace>
</inkm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avon">
  <a:themeElements>
    <a:clrScheme name="Savon">
      <a:dk1>
        <a:sysClr val="windowText" lastClr="000000"/>
      </a:dk1>
      <a:lt1>
        <a:sysClr val="window" lastClr="FFFFFF"/>
      </a:lt1>
      <a:dk2>
        <a:srgbClr val="1485A4"/>
      </a:dk2>
      <a:lt2>
        <a:srgbClr val="E3DED1"/>
      </a:lt2>
      <a:accent1>
        <a:srgbClr val="1CADE4"/>
      </a:accent1>
      <a:accent2>
        <a:srgbClr val="2683C6"/>
      </a:accent2>
      <a:accent3>
        <a:srgbClr val="27CED7"/>
      </a:accent3>
      <a:accent4>
        <a:srgbClr val="42BA97"/>
      </a:accent4>
      <a:accent5>
        <a:srgbClr val="3E8853"/>
      </a:accent5>
      <a:accent6>
        <a:srgbClr val="62A39F"/>
      </a:accent6>
      <a:hlink>
        <a:srgbClr val="F49100"/>
      </a:hlink>
      <a:folHlink>
        <a:srgbClr val="739D9B"/>
      </a:folHlink>
    </a:clrScheme>
    <a:fontScheme name="Savon">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Savon">
      <a:fillStyleLst>
        <a:solidFill>
          <a:schemeClr val="phClr"/>
        </a:solidFill>
        <a:gradFill rotWithShape="1">
          <a:gsLst>
            <a:gs pos="0">
              <a:schemeClr val="phClr">
                <a:tint val="60000"/>
                <a:satMod val="105000"/>
                <a:lumMod val="105000"/>
              </a:schemeClr>
            </a:gs>
            <a:gs pos="100000">
              <a:schemeClr val="phClr">
                <a:tint val="65000"/>
                <a:satMod val="100000"/>
                <a:lumMod val="100000"/>
              </a:schemeClr>
            </a:gs>
            <a:gs pos="100000">
              <a:schemeClr val="phClr">
                <a:tint val="70000"/>
                <a:satMod val="100000"/>
                <a:lumMod val="100000"/>
              </a:schemeClr>
            </a:gs>
          </a:gsLst>
          <a:lin ang="5400000" scaled="0"/>
        </a:gradFill>
        <a:gradFill rotWithShape="1">
          <a:gsLst>
            <a:gs pos="0">
              <a:schemeClr val="phClr">
                <a:satMod val="100000"/>
                <a:lumMod val="100000"/>
              </a:schemeClr>
            </a:gs>
            <a:gs pos="50000">
              <a:schemeClr val="phClr">
                <a:shade val="99000"/>
                <a:satMod val="105000"/>
                <a:lumMod val="100000"/>
              </a:schemeClr>
            </a:gs>
            <a:gs pos="100000">
              <a:schemeClr val="phClr">
                <a:shade val="98000"/>
                <a:satMod val="105000"/>
                <a:lumMod val="100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38100" dist="12700" dir="5400000" algn="ctr" rotWithShape="0">
              <a:srgbClr val="000000">
                <a:alpha val="63000"/>
              </a:srgbClr>
            </a:outerShdw>
          </a:effectLst>
        </a:effectStyle>
        <a:effectStyle>
          <a:effectLst>
            <a:outerShdw blurRad="57150" dist="19050" dir="5400000" algn="ctr" rotWithShape="0">
              <a:srgbClr val="000000">
                <a:alpha val="63000"/>
              </a:srgbClr>
            </a:outerShdw>
          </a:effectLst>
          <a:scene3d>
            <a:camera prst="orthographicFront">
              <a:rot lat="0" lon="0" rev="0"/>
            </a:camera>
            <a:lightRig rig="flat" dir="tl">
              <a:rot lat="0" lon="0" rev="4200000"/>
            </a:lightRig>
          </a:scene3d>
          <a:sp3d prstMaterial="flat">
            <a:bevelT w="50800" h="63500" prst="riblet"/>
          </a:sp3d>
        </a:effectStyle>
      </a:effectStyleLst>
      <a:bgFillStyleLst>
        <a:solidFill>
          <a:schemeClr val="phClr"/>
        </a:solidFill>
        <a:gradFill rotWithShape="1">
          <a:gsLst>
            <a:gs pos="0">
              <a:schemeClr val="phClr">
                <a:tint val="90000"/>
                <a:shade val="92000"/>
                <a:satMod val="160000"/>
              </a:schemeClr>
            </a:gs>
            <a:gs pos="77000">
              <a:schemeClr val="phClr">
                <a:tint val="100000"/>
                <a:shade val="73000"/>
                <a:satMod val="155000"/>
              </a:schemeClr>
            </a:gs>
            <a:gs pos="100000">
              <a:schemeClr val="phClr">
                <a:tint val="100000"/>
                <a:shade val="67000"/>
                <a:satMod val="145000"/>
              </a:schemeClr>
            </a:gs>
          </a:gsLst>
          <a:lin ang="5400000" scaled="0"/>
        </a:gradFill>
        <a:blipFill rotWithShape="1">
          <a:blip xmlns:r="http://schemas.openxmlformats.org/officeDocument/2006/relationships" r:embed="rId1">
            <a:duotone>
              <a:schemeClr val="phClr">
                <a:tint val="95000"/>
              </a:schemeClr>
              <a:schemeClr val="phClr">
                <a:shade val="92000"/>
                <a:satMod val="115000"/>
              </a:schemeClr>
            </a:duotone>
          </a:blip>
          <a:tile tx="0" ty="0" sx="60000" sy="60000" flip="none" algn="tl"/>
        </a:blipFill>
      </a:bgFillStyleLst>
    </a:fmtScheme>
  </a:themeElements>
  <a:objectDefaults/>
  <a:extraClrSchemeLst/>
  <a:extLst>
    <a:ext uri="{05A4C25C-085E-4340-85A3-A5531E510DB2}">
      <thm15:themeFamily xmlns:thm15="http://schemas.microsoft.com/office/thememl/2012/main" name="Savon" id="{1306E473-ED32-493B-A2D0-240A757EDD34}" vid="{C20BADFE-D095-436F-9677-9264042809F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3.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hyperlink" Target="mailto:kurt.nicholson@hhs.iowa.gov" TargetMode="External"/><Relationship Id="rId2" Type="http://schemas.openxmlformats.org/officeDocument/2006/relationships/hyperlink" Target="mailto:%20alan.ditsworth@hhs.iowa.gov" TargetMode="External"/><Relationship Id="rId1" Type="http://schemas.openxmlformats.org/officeDocument/2006/relationships/hyperlink" Target="mailto:chris.bracy@hhs.iowa.go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CD33-9BFF-4FB2-9BC7-BF4BD97B1030}">
  <sheetPr codeName="Sheet1">
    <tabColor rgb="FF7030A0"/>
  </sheetPr>
  <dimension ref="A1:X62"/>
  <sheetViews>
    <sheetView showGridLines="0" tabSelected="1" workbookViewId="0">
      <selection sqref="A1:B1"/>
    </sheetView>
  </sheetViews>
  <sheetFormatPr defaultColWidth="8.85546875" defaultRowHeight="15" x14ac:dyDescent="0.2"/>
  <cols>
    <col min="1" max="19" width="8.85546875" style="244"/>
    <col min="20" max="25" width="8.7109375" style="244" customWidth="1"/>
    <col min="26" max="16384" width="8.85546875" style="244"/>
  </cols>
  <sheetData>
    <row r="1" spans="1:19" x14ac:dyDescent="0.2">
      <c r="A1" s="409" t="s">
        <v>380</v>
      </c>
      <c r="B1" s="409"/>
      <c r="C1" s="378">
        <v>1</v>
      </c>
      <c r="D1" s="410">
        <v>45814</v>
      </c>
      <c r="E1" s="410"/>
      <c r="F1" s="379" t="s">
        <v>396</v>
      </c>
      <c r="G1" s="379"/>
      <c r="H1" s="379"/>
      <c r="I1" s="253"/>
    </row>
    <row r="2" spans="1:19" ht="16.899999999999999" customHeight="1" x14ac:dyDescent="0.2">
      <c r="A2" s="403" t="s">
        <v>641</v>
      </c>
      <c r="B2" s="403"/>
      <c r="C2" s="403"/>
      <c r="D2" s="403"/>
      <c r="E2" s="403"/>
      <c r="F2" s="403"/>
      <c r="G2" s="403"/>
      <c r="H2" s="403"/>
      <c r="I2" s="403"/>
      <c r="J2" s="403"/>
      <c r="K2" s="403"/>
      <c r="L2" s="403"/>
      <c r="M2" s="403"/>
      <c r="N2" s="403"/>
      <c r="O2" s="403"/>
      <c r="P2" s="403"/>
      <c r="Q2" s="403"/>
      <c r="R2" s="403"/>
    </row>
    <row r="3" spans="1:19" x14ac:dyDescent="0.2">
      <c r="A3" s="408"/>
      <c r="B3" s="408"/>
      <c r="C3" s="377"/>
      <c r="D3" s="377"/>
      <c r="E3" s="377"/>
      <c r="F3" s="377"/>
      <c r="G3" s="377"/>
      <c r="H3" s="377"/>
    </row>
    <row r="4" spans="1:19" x14ac:dyDescent="0.2">
      <c r="B4" s="244" t="s">
        <v>461</v>
      </c>
      <c r="C4" s="377"/>
      <c r="D4" s="377"/>
      <c r="E4" s="377"/>
      <c r="F4" s="377"/>
      <c r="G4" s="377"/>
      <c r="H4" s="377"/>
    </row>
    <row r="5" spans="1:19" ht="15.75" x14ac:dyDescent="0.2">
      <c r="A5" s="245"/>
      <c r="B5" s="245"/>
      <c r="C5" s="245"/>
      <c r="D5" s="245"/>
      <c r="E5" s="245"/>
      <c r="F5" s="245"/>
      <c r="G5" s="245"/>
      <c r="H5" s="245"/>
    </row>
    <row r="6" spans="1:19" ht="47.45" customHeight="1" x14ac:dyDescent="0.2">
      <c r="A6" s="371"/>
      <c r="B6" s="405" t="s">
        <v>637</v>
      </c>
      <c r="C6" s="406"/>
      <c r="D6" s="406"/>
      <c r="E6" s="406"/>
      <c r="F6" s="406"/>
      <c r="G6" s="406"/>
      <c r="H6" s="406"/>
      <c r="I6" s="406"/>
      <c r="J6" s="406"/>
      <c r="K6" s="406"/>
      <c r="L6" s="406"/>
      <c r="M6" s="406"/>
      <c r="N6" s="406"/>
      <c r="O6" s="406"/>
      <c r="P6" s="406"/>
      <c r="Q6" s="406"/>
      <c r="R6" s="407"/>
      <c r="S6" s="246"/>
    </row>
    <row r="7" spans="1:19" ht="67.150000000000006" customHeight="1" x14ac:dyDescent="0.2">
      <c r="A7" s="371"/>
      <c r="B7" s="405" t="s">
        <v>638</v>
      </c>
      <c r="C7" s="406"/>
      <c r="D7" s="406"/>
      <c r="E7" s="406"/>
      <c r="F7" s="406"/>
      <c r="G7" s="406"/>
      <c r="H7" s="406"/>
      <c r="I7" s="406"/>
      <c r="J7" s="406"/>
      <c r="K7" s="406"/>
      <c r="L7" s="406"/>
      <c r="M7" s="406"/>
      <c r="N7" s="406"/>
      <c r="O7" s="406"/>
      <c r="P7" s="406"/>
      <c r="Q7" s="406"/>
      <c r="R7" s="407"/>
      <c r="S7" s="246"/>
    </row>
    <row r="8" spans="1:19" ht="16.149999999999999" customHeight="1" x14ac:dyDescent="0.2">
      <c r="A8" s="371"/>
      <c r="B8" s="372"/>
      <c r="C8" s="372"/>
      <c r="D8" s="372"/>
      <c r="E8" s="372"/>
      <c r="F8" s="372"/>
      <c r="G8" s="372"/>
      <c r="H8" s="372"/>
      <c r="I8" s="372"/>
      <c r="J8" s="372"/>
      <c r="K8" s="372"/>
      <c r="L8" s="372"/>
      <c r="M8" s="372"/>
      <c r="N8" s="372"/>
      <c r="O8" s="372"/>
      <c r="P8" s="372"/>
      <c r="Q8" s="372"/>
      <c r="R8" s="372"/>
      <c r="S8" s="246"/>
    </row>
    <row r="9" spans="1:19" s="371" customFormat="1" ht="34.9" customHeight="1" x14ac:dyDescent="0.2">
      <c r="A9" s="375"/>
      <c r="B9" s="405" t="s">
        <v>640</v>
      </c>
      <c r="C9" s="406"/>
      <c r="D9" s="406"/>
      <c r="E9" s="406"/>
      <c r="F9" s="406"/>
      <c r="G9" s="406"/>
      <c r="H9" s="406"/>
      <c r="I9" s="406"/>
      <c r="J9" s="406"/>
      <c r="K9" s="406"/>
      <c r="L9" s="406"/>
      <c r="M9" s="406"/>
      <c r="N9" s="406"/>
      <c r="O9" s="406"/>
      <c r="P9" s="406"/>
      <c r="Q9" s="406"/>
      <c r="R9" s="407"/>
    </row>
    <row r="10" spans="1:19" s="371" customFormat="1" ht="15.6" customHeight="1" x14ac:dyDescent="0.2">
      <c r="A10" s="375"/>
      <c r="B10" s="376"/>
      <c r="C10" s="376"/>
      <c r="D10" s="376"/>
      <c r="E10" s="376"/>
      <c r="F10" s="376"/>
      <c r="G10" s="376"/>
      <c r="H10" s="376"/>
      <c r="I10" s="376"/>
      <c r="J10" s="376"/>
      <c r="K10" s="376"/>
      <c r="L10" s="376"/>
      <c r="M10" s="376"/>
      <c r="N10" s="376"/>
      <c r="O10" s="376"/>
      <c r="P10" s="376"/>
      <c r="Q10" s="376"/>
      <c r="R10" s="376"/>
    </row>
    <row r="11" spans="1:19" s="371" customFormat="1" ht="16.899999999999999" customHeight="1" x14ac:dyDescent="0.2">
      <c r="A11" s="373" t="s">
        <v>639</v>
      </c>
      <c r="B11" s="374"/>
      <c r="C11" s="374"/>
      <c r="D11" s="374"/>
      <c r="E11" s="374"/>
      <c r="F11" s="374"/>
      <c r="G11" s="374"/>
      <c r="H11" s="374"/>
    </row>
    <row r="12" spans="1:19" x14ac:dyDescent="0.2">
      <c r="B12" s="389" t="s">
        <v>642</v>
      </c>
      <c r="C12" s="389"/>
      <c r="D12" s="389"/>
      <c r="E12" s="389"/>
      <c r="F12" s="389"/>
      <c r="G12" s="389"/>
      <c r="H12" s="389"/>
      <c r="I12" s="389"/>
      <c r="J12" s="389"/>
      <c r="K12" s="389"/>
      <c r="L12" s="389"/>
      <c r="M12" s="389"/>
      <c r="N12" s="389"/>
      <c r="O12" s="389"/>
      <c r="P12" s="389"/>
      <c r="Q12" s="389"/>
      <c r="R12" s="389"/>
    </row>
    <row r="13" spans="1:19" ht="66" customHeight="1" x14ac:dyDescent="0.2">
      <c r="B13" s="390" t="s">
        <v>643</v>
      </c>
      <c r="C13" s="390"/>
      <c r="D13" s="390"/>
      <c r="E13" s="390"/>
      <c r="F13" s="390"/>
      <c r="G13" s="390"/>
      <c r="H13" s="390"/>
      <c r="I13" s="390"/>
      <c r="J13" s="390"/>
      <c r="K13" s="390"/>
      <c r="L13" s="390"/>
      <c r="M13" s="390"/>
      <c r="N13" s="390"/>
      <c r="O13" s="390"/>
      <c r="P13" s="390"/>
      <c r="Q13" s="390"/>
      <c r="R13" s="390"/>
    </row>
    <row r="14" spans="1:19" ht="40.15" customHeight="1" x14ac:dyDescent="0.2">
      <c r="B14" s="391" t="s">
        <v>593</v>
      </c>
      <c r="C14" s="391"/>
      <c r="D14" s="391"/>
      <c r="E14" s="391"/>
      <c r="F14" s="391"/>
      <c r="G14" s="391"/>
      <c r="H14" s="391"/>
      <c r="I14" s="391"/>
      <c r="J14" s="391"/>
      <c r="K14" s="391"/>
      <c r="L14" s="391"/>
      <c r="M14" s="391"/>
      <c r="N14" s="391"/>
      <c r="O14" s="391"/>
      <c r="P14" s="391"/>
      <c r="Q14" s="391"/>
      <c r="R14" s="391"/>
    </row>
    <row r="15" spans="1:19" ht="33" customHeight="1" x14ac:dyDescent="0.2">
      <c r="B15" s="391" t="s">
        <v>585</v>
      </c>
      <c r="C15" s="391"/>
      <c r="D15" s="391"/>
      <c r="E15" s="391"/>
      <c r="F15" s="391"/>
      <c r="G15" s="391"/>
      <c r="H15" s="391"/>
      <c r="I15" s="391"/>
      <c r="J15" s="391"/>
      <c r="K15" s="391"/>
      <c r="L15" s="391"/>
      <c r="M15" s="391"/>
      <c r="N15" s="391"/>
      <c r="O15" s="391"/>
      <c r="P15" s="391"/>
      <c r="Q15" s="391"/>
      <c r="R15" s="391"/>
      <c r="S15" s="247"/>
    </row>
    <row r="16" spans="1:19" ht="30" customHeight="1" x14ac:dyDescent="0.2">
      <c r="B16" s="391" t="s">
        <v>644</v>
      </c>
      <c r="C16" s="391"/>
      <c r="D16" s="391"/>
      <c r="E16" s="391"/>
      <c r="F16" s="391"/>
      <c r="G16" s="391"/>
      <c r="H16" s="391"/>
      <c r="I16" s="391"/>
      <c r="J16" s="391"/>
      <c r="K16" s="391"/>
      <c r="L16" s="391"/>
      <c r="M16" s="391"/>
      <c r="N16" s="391"/>
      <c r="O16" s="391"/>
      <c r="P16" s="391"/>
      <c r="Q16" s="391"/>
      <c r="R16" s="391"/>
    </row>
    <row r="18" spans="1:19" ht="15.75" x14ac:dyDescent="0.2">
      <c r="C18" s="244" t="s">
        <v>95</v>
      </c>
    </row>
    <row r="20" spans="1:19" x14ac:dyDescent="0.2">
      <c r="C20" s="391" t="s">
        <v>581</v>
      </c>
      <c r="D20" s="391"/>
      <c r="E20" s="391"/>
      <c r="F20" s="391"/>
      <c r="G20" s="391"/>
      <c r="H20" s="391"/>
      <c r="I20" s="391"/>
      <c r="J20" s="391"/>
      <c r="K20" s="391"/>
      <c r="L20" s="391"/>
      <c r="M20" s="391"/>
      <c r="N20" s="391"/>
      <c r="O20" s="391"/>
      <c r="P20" s="391"/>
      <c r="Q20" s="391"/>
      <c r="R20" s="391"/>
    </row>
    <row r="22" spans="1:19" ht="15.75" x14ac:dyDescent="0.2">
      <c r="C22" s="244" t="s">
        <v>592</v>
      </c>
    </row>
    <row r="23" spans="1:19" ht="16.149999999999999" customHeight="1" x14ac:dyDescent="0.2">
      <c r="D23" s="390" t="s">
        <v>645</v>
      </c>
      <c r="E23" s="390"/>
      <c r="F23" s="390"/>
      <c r="G23" s="390"/>
      <c r="H23" s="390"/>
      <c r="I23" s="390"/>
      <c r="J23" s="390"/>
      <c r="K23" s="390"/>
      <c r="L23" s="390"/>
      <c r="M23" s="390"/>
      <c r="N23" s="390"/>
      <c r="O23" s="390"/>
      <c r="P23" s="390"/>
      <c r="Q23" s="390"/>
      <c r="R23" s="390"/>
    </row>
    <row r="24" spans="1:19" ht="18.600000000000001" customHeight="1" x14ac:dyDescent="0.2">
      <c r="B24" s="390" t="s">
        <v>591</v>
      </c>
      <c r="C24" s="390"/>
      <c r="D24" s="390"/>
      <c r="E24" s="390"/>
      <c r="F24" s="390"/>
      <c r="G24" s="390"/>
      <c r="H24" s="390"/>
      <c r="I24" s="390"/>
      <c r="J24" s="390"/>
      <c r="K24" s="390"/>
      <c r="L24" s="390"/>
      <c r="M24" s="390"/>
      <c r="N24" s="390"/>
      <c r="O24" s="390"/>
      <c r="P24" s="390"/>
      <c r="Q24" s="390"/>
      <c r="R24" s="390"/>
    </row>
    <row r="26" spans="1:19" ht="19.899999999999999" customHeight="1" x14ac:dyDescent="0.2">
      <c r="B26" s="391" t="s">
        <v>594</v>
      </c>
      <c r="C26" s="404"/>
      <c r="D26" s="404"/>
      <c r="E26" s="404"/>
      <c r="F26" s="404"/>
      <c r="G26" s="404"/>
      <c r="H26" s="404"/>
      <c r="I26" s="404"/>
      <c r="J26" s="404"/>
      <c r="K26" s="404"/>
      <c r="L26" s="404"/>
      <c r="M26" s="404"/>
      <c r="N26" s="404"/>
      <c r="O26" s="404"/>
      <c r="P26" s="404"/>
      <c r="Q26" s="404"/>
      <c r="R26" s="404"/>
      <c r="S26" s="247"/>
    </row>
    <row r="27" spans="1:19" ht="15" customHeight="1" x14ac:dyDescent="0.2">
      <c r="B27" s="246"/>
      <c r="C27" s="247"/>
      <c r="D27" s="247"/>
      <c r="E27" s="247"/>
      <c r="F27" s="247"/>
      <c r="G27" s="247"/>
      <c r="H27" s="247"/>
      <c r="I27" s="247"/>
      <c r="J27" s="247"/>
      <c r="K27" s="247"/>
      <c r="L27" s="247"/>
      <c r="M27" s="247"/>
      <c r="N27" s="247"/>
      <c r="O27" s="247"/>
      <c r="P27" s="247"/>
      <c r="Q27" s="247"/>
      <c r="R27" s="247"/>
      <c r="S27" s="247"/>
    </row>
    <row r="28" spans="1:19" ht="30" customHeight="1" x14ac:dyDescent="0.2">
      <c r="B28" s="391" t="s">
        <v>586</v>
      </c>
      <c r="C28" s="391"/>
      <c r="D28" s="391"/>
      <c r="E28" s="391"/>
      <c r="F28" s="391"/>
      <c r="G28" s="391"/>
      <c r="H28" s="391"/>
      <c r="I28" s="391"/>
      <c r="J28" s="391"/>
      <c r="K28" s="391"/>
      <c r="L28" s="391"/>
      <c r="M28" s="391"/>
      <c r="N28" s="391"/>
      <c r="O28" s="391"/>
      <c r="P28" s="391"/>
      <c r="Q28" s="391"/>
      <c r="R28" s="391"/>
      <c r="S28" s="246"/>
    </row>
    <row r="29" spans="1:19" ht="15" customHeight="1" x14ac:dyDescent="0.2">
      <c r="A29" s="248">
        <v>6300</v>
      </c>
      <c r="B29" s="393" t="s">
        <v>400</v>
      </c>
      <c r="C29" s="394"/>
      <c r="D29" s="394"/>
      <c r="E29" s="394"/>
      <c r="F29" s="394"/>
      <c r="G29" s="394"/>
      <c r="H29" s="394"/>
      <c r="I29" s="394"/>
      <c r="J29" s="395"/>
      <c r="K29" s="246"/>
      <c r="L29" s="246"/>
      <c r="M29" s="246"/>
      <c r="N29" s="246"/>
      <c r="O29" s="246"/>
      <c r="P29" s="246"/>
      <c r="Q29" s="246"/>
      <c r="R29" s="246"/>
    </row>
    <row r="30" spans="1:19" ht="15" customHeight="1" x14ac:dyDescent="0.2">
      <c r="A30" s="147">
        <v>6301</v>
      </c>
      <c r="B30" s="396" t="s">
        <v>401</v>
      </c>
      <c r="C30" s="397"/>
      <c r="D30" s="397"/>
      <c r="E30" s="397"/>
      <c r="F30" s="397"/>
      <c r="G30" s="397"/>
      <c r="H30" s="397"/>
      <c r="I30" s="397"/>
      <c r="J30" s="398"/>
      <c r="K30" s="246"/>
      <c r="L30" s="246"/>
      <c r="M30" s="246"/>
      <c r="N30" s="246"/>
      <c r="O30" s="246"/>
      <c r="P30" s="246"/>
      <c r="Q30" s="246"/>
      <c r="R30" s="246"/>
    </row>
    <row r="31" spans="1:19" ht="15" customHeight="1" x14ac:dyDescent="0.2">
      <c r="A31" s="147">
        <v>6302</v>
      </c>
      <c r="B31" s="396" t="s">
        <v>402</v>
      </c>
      <c r="C31" s="397"/>
      <c r="D31" s="397"/>
      <c r="E31" s="397"/>
      <c r="F31" s="397"/>
      <c r="G31" s="397"/>
      <c r="H31" s="397"/>
      <c r="I31" s="397"/>
      <c r="J31" s="398"/>
      <c r="K31" s="246"/>
      <c r="L31" s="246"/>
      <c r="M31" s="246"/>
      <c r="N31" s="246"/>
      <c r="O31" s="246"/>
      <c r="P31" s="246"/>
      <c r="Q31" s="246"/>
      <c r="R31" s="246"/>
    </row>
    <row r="32" spans="1:19" ht="15" customHeight="1" x14ac:dyDescent="0.2">
      <c r="A32" s="147">
        <v>7250</v>
      </c>
      <c r="B32" s="399" t="s">
        <v>312</v>
      </c>
      <c r="C32" s="400"/>
      <c r="D32" s="400"/>
      <c r="E32" s="400"/>
      <c r="F32" s="400"/>
      <c r="G32" s="400"/>
      <c r="H32" s="400"/>
      <c r="I32" s="400"/>
      <c r="J32" s="401"/>
      <c r="K32" s="246"/>
      <c r="L32" s="246"/>
      <c r="M32" s="246"/>
      <c r="N32" s="246"/>
      <c r="O32" s="246"/>
      <c r="P32" s="246"/>
      <c r="Q32" s="246"/>
      <c r="R32" s="246"/>
    </row>
    <row r="33" spans="1:24" ht="15" customHeight="1" x14ac:dyDescent="0.2">
      <c r="A33" s="141">
        <v>7260</v>
      </c>
      <c r="B33" s="399" t="s">
        <v>344</v>
      </c>
      <c r="C33" s="400"/>
      <c r="D33" s="400"/>
      <c r="E33" s="400"/>
      <c r="F33" s="400"/>
      <c r="G33" s="400"/>
      <c r="H33" s="400"/>
      <c r="I33" s="400"/>
      <c r="J33" s="401"/>
      <c r="K33" s="246"/>
      <c r="L33" s="246"/>
      <c r="M33" s="246"/>
      <c r="N33" s="246"/>
      <c r="O33" s="246"/>
      <c r="P33" s="246"/>
      <c r="Q33" s="246"/>
      <c r="R33" s="246"/>
    </row>
    <row r="34" spans="1:24" ht="15" customHeight="1" x14ac:dyDescent="0.2">
      <c r="A34" s="147">
        <v>6754</v>
      </c>
      <c r="B34" s="399" t="s">
        <v>192</v>
      </c>
      <c r="C34" s="400"/>
      <c r="D34" s="400"/>
      <c r="E34" s="400"/>
      <c r="F34" s="400"/>
      <c r="G34" s="400"/>
      <c r="H34" s="400"/>
      <c r="I34" s="400"/>
      <c r="J34" s="401"/>
      <c r="K34" s="246"/>
      <c r="L34" s="246"/>
      <c r="M34" s="246"/>
      <c r="N34" s="246"/>
      <c r="O34" s="246"/>
      <c r="P34" s="246"/>
      <c r="Q34" s="246"/>
      <c r="R34" s="246"/>
    </row>
    <row r="35" spans="1:24" ht="15" customHeight="1" x14ac:dyDescent="0.2">
      <c r="A35" s="249">
        <v>6270</v>
      </c>
      <c r="B35" s="396" t="s">
        <v>403</v>
      </c>
      <c r="C35" s="397"/>
      <c r="D35" s="397"/>
      <c r="E35" s="397"/>
      <c r="F35" s="397"/>
      <c r="G35" s="397"/>
      <c r="H35" s="397"/>
      <c r="I35" s="397"/>
      <c r="J35" s="397"/>
      <c r="K35" s="391" t="s">
        <v>632</v>
      </c>
      <c r="L35" s="391"/>
      <c r="M35" s="391"/>
      <c r="N35" s="391"/>
      <c r="O35" s="391"/>
      <c r="P35" s="246"/>
      <c r="Q35" s="246"/>
      <c r="R35" s="246"/>
    </row>
    <row r="36" spans="1:24" ht="15" customHeight="1" x14ac:dyDescent="0.2">
      <c r="A36" s="141">
        <v>6280</v>
      </c>
      <c r="B36" s="396" t="s">
        <v>404</v>
      </c>
      <c r="C36" s="397"/>
      <c r="D36" s="397"/>
      <c r="E36" s="397"/>
      <c r="F36" s="397"/>
      <c r="G36" s="397"/>
      <c r="H36" s="397"/>
      <c r="I36" s="397"/>
      <c r="J36" s="397"/>
      <c r="K36" s="391"/>
      <c r="L36" s="391"/>
      <c r="M36" s="391"/>
      <c r="N36" s="391"/>
      <c r="O36" s="391"/>
      <c r="P36" s="246"/>
      <c r="Q36" s="246"/>
      <c r="R36" s="246"/>
    </row>
    <row r="37" spans="1:24" ht="15" customHeight="1" x14ac:dyDescent="0.2">
      <c r="A37" s="250"/>
      <c r="B37" s="337"/>
      <c r="C37" s="337"/>
      <c r="D37" s="337"/>
      <c r="E37" s="337"/>
      <c r="F37" s="337"/>
      <c r="G37" s="337"/>
      <c r="H37" s="337"/>
      <c r="I37" s="337"/>
      <c r="J37" s="337"/>
      <c r="K37" s="246"/>
      <c r="L37" s="246"/>
      <c r="M37" s="246"/>
      <c r="N37" s="246"/>
      <c r="O37" s="246"/>
      <c r="P37" s="246"/>
      <c r="Q37" s="246"/>
      <c r="R37" s="246"/>
    </row>
    <row r="38" spans="1:24" ht="15.75" x14ac:dyDescent="0.2">
      <c r="A38" s="245" t="s">
        <v>391</v>
      </c>
    </row>
    <row r="39" spans="1:24" ht="33.6" customHeight="1" x14ac:dyDescent="0.2">
      <c r="B39" s="390" t="s">
        <v>646</v>
      </c>
      <c r="C39" s="390"/>
      <c r="D39" s="390"/>
      <c r="E39" s="390"/>
      <c r="F39" s="390"/>
      <c r="G39" s="390"/>
      <c r="H39" s="390"/>
      <c r="I39" s="390"/>
      <c r="J39" s="390"/>
      <c r="K39" s="390"/>
      <c r="L39" s="390"/>
      <c r="M39" s="390"/>
      <c r="N39" s="390"/>
      <c r="O39" s="390"/>
      <c r="P39" s="390"/>
      <c r="Q39" s="390"/>
      <c r="R39" s="390"/>
    </row>
    <row r="41" spans="1:24" ht="15.75" x14ac:dyDescent="0.2">
      <c r="A41" s="380" t="s">
        <v>583</v>
      </c>
      <c r="B41" s="379"/>
      <c r="C41" s="379"/>
      <c r="D41" s="379"/>
      <c r="E41" s="379"/>
      <c r="F41" s="258"/>
      <c r="G41" s="258"/>
      <c r="H41" s="258"/>
      <c r="I41" s="258"/>
      <c r="J41" s="258"/>
      <c r="K41" s="258"/>
      <c r="L41" s="258"/>
      <c r="M41" s="258"/>
      <c r="N41" s="258"/>
      <c r="O41" s="258"/>
      <c r="P41" s="258"/>
      <c r="Q41" s="258"/>
      <c r="R41" s="258"/>
    </row>
    <row r="42" spans="1:24" ht="33" customHeight="1" x14ac:dyDescent="0.2">
      <c r="A42" s="256"/>
      <c r="B42" s="391" t="s">
        <v>595</v>
      </c>
      <c r="C42" s="391"/>
      <c r="D42" s="391"/>
      <c r="E42" s="391"/>
      <c r="F42" s="391"/>
      <c r="G42" s="391"/>
      <c r="H42" s="391"/>
      <c r="I42" s="391"/>
      <c r="J42" s="391"/>
      <c r="K42" s="391"/>
      <c r="L42" s="391"/>
      <c r="M42" s="391"/>
      <c r="N42" s="391"/>
      <c r="O42" s="391"/>
      <c r="P42" s="391"/>
      <c r="Q42" s="391"/>
      <c r="R42" s="391"/>
      <c r="S42" s="246"/>
    </row>
    <row r="43" spans="1:24" ht="15" customHeight="1" x14ac:dyDescent="0.2">
      <c r="A43" s="246"/>
      <c r="B43" s="246"/>
      <c r="C43" s="246"/>
      <c r="D43" s="246"/>
      <c r="E43" s="246"/>
      <c r="F43" s="246"/>
      <c r="G43" s="246"/>
      <c r="H43" s="246"/>
      <c r="I43" s="246"/>
      <c r="J43" s="246"/>
      <c r="K43" s="246"/>
      <c r="L43" s="246"/>
      <c r="M43" s="246"/>
      <c r="N43" s="246"/>
      <c r="O43" s="246"/>
      <c r="P43" s="246"/>
      <c r="Q43" s="246"/>
      <c r="R43" s="246"/>
      <c r="S43" s="246"/>
    </row>
    <row r="44" spans="1:24" ht="15" customHeight="1" x14ac:dyDescent="0.2">
      <c r="A44" s="402" t="s">
        <v>582</v>
      </c>
      <c r="B44" s="402"/>
      <c r="C44" s="402"/>
      <c r="D44" s="402"/>
      <c r="E44" s="256"/>
      <c r="F44" s="256"/>
      <c r="G44" s="256"/>
      <c r="H44" s="256"/>
      <c r="I44" s="256"/>
      <c r="J44" s="256"/>
      <c r="K44" s="256"/>
      <c r="L44" s="256"/>
      <c r="M44" s="256"/>
      <c r="N44" s="256"/>
      <c r="O44" s="256"/>
      <c r="P44" s="256"/>
      <c r="Q44" s="256"/>
      <c r="R44" s="256"/>
      <c r="S44" s="246"/>
    </row>
    <row r="45" spans="1:24" ht="49.9" customHeight="1" x14ac:dyDescent="0.2">
      <c r="A45" s="256"/>
      <c r="B45" s="391" t="s">
        <v>596</v>
      </c>
      <c r="C45" s="391"/>
      <c r="D45" s="391"/>
      <c r="E45" s="391"/>
      <c r="F45" s="391"/>
      <c r="G45" s="391"/>
      <c r="H45" s="391"/>
      <c r="I45" s="391"/>
      <c r="J45" s="391"/>
      <c r="K45" s="391"/>
      <c r="L45" s="391"/>
      <c r="M45" s="391"/>
      <c r="N45" s="391"/>
      <c r="O45" s="391"/>
      <c r="P45" s="391"/>
      <c r="Q45" s="391"/>
      <c r="R45" s="391"/>
      <c r="S45" s="246"/>
    </row>
    <row r="46" spans="1:24" ht="15" customHeight="1" x14ac:dyDescent="0.2">
      <c r="A46" s="246"/>
      <c r="B46" s="252"/>
      <c r="C46" s="252"/>
      <c r="D46" s="252"/>
      <c r="E46" s="252"/>
      <c r="F46" s="252"/>
      <c r="G46" s="252"/>
      <c r="H46" s="252"/>
      <c r="I46" s="252"/>
      <c r="J46" s="252"/>
      <c r="K46" s="246"/>
      <c r="L46" s="246"/>
      <c r="M46" s="246"/>
      <c r="N46" s="246"/>
      <c r="O46" s="246"/>
      <c r="P46" s="246"/>
      <c r="Q46" s="246"/>
      <c r="R46" s="246"/>
    </row>
    <row r="47" spans="1:24" ht="15" customHeight="1" x14ac:dyDescent="0.2">
      <c r="A47" s="380" t="s">
        <v>460</v>
      </c>
      <c r="B47" s="256"/>
      <c r="C47" s="256"/>
      <c r="D47" s="256"/>
      <c r="E47" s="259"/>
      <c r="F47" s="259"/>
      <c r="G47" s="259"/>
      <c r="H47" s="259"/>
      <c r="I47" s="259"/>
      <c r="J47" s="259"/>
      <c r="K47" s="256"/>
      <c r="L47" s="256"/>
      <c r="M47" s="256"/>
      <c r="N47" s="256"/>
      <c r="O47" s="256"/>
      <c r="P47" s="256"/>
      <c r="Q47" s="256"/>
      <c r="R47" s="256"/>
    </row>
    <row r="48" spans="1:24" ht="30" customHeight="1" x14ac:dyDescent="0.2">
      <c r="A48" s="259"/>
      <c r="B48" s="391" t="s">
        <v>587</v>
      </c>
      <c r="C48" s="391"/>
      <c r="D48" s="391"/>
      <c r="E48" s="391"/>
      <c r="F48" s="391"/>
      <c r="G48" s="391"/>
      <c r="H48" s="391"/>
      <c r="I48" s="391"/>
      <c r="J48" s="391"/>
      <c r="K48" s="391"/>
      <c r="L48" s="391"/>
      <c r="M48" s="391"/>
      <c r="N48" s="391"/>
      <c r="O48" s="391"/>
      <c r="P48" s="391"/>
      <c r="Q48" s="391"/>
      <c r="R48" s="391"/>
      <c r="S48" s="246"/>
      <c r="W48" s="392"/>
      <c r="X48" s="392"/>
    </row>
    <row r="50" spans="1:19" ht="19.149999999999999" customHeight="1" x14ac:dyDescent="0.2">
      <c r="A50" s="245" t="s">
        <v>589</v>
      </c>
    </row>
    <row r="51" spans="1:19" ht="66.599999999999994" customHeight="1" x14ac:dyDescent="0.2">
      <c r="B51" s="390" t="s">
        <v>647</v>
      </c>
      <c r="C51" s="390"/>
      <c r="D51" s="390"/>
      <c r="E51" s="390"/>
      <c r="F51" s="390"/>
      <c r="G51" s="390"/>
      <c r="H51" s="390"/>
      <c r="I51" s="390"/>
      <c r="J51" s="390"/>
      <c r="K51" s="390"/>
      <c r="L51" s="390"/>
      <c r="M51" s="390"/>
      <c r="N51" s="390"/>
      <c r="O51" s="390"/>
      <c r="P51" s="390"/>
      <c r="Q51" s="390"/>
      <c r="R51" s="390"/>
    </row>
    <row r="52" spans="1:19" x14ac:dyDescent="0.2">
      <c r="B52" s="389" t="s">
        <v>648</v>
      </c>
      <c r="C52" s="389"/>
      <c r="D52" s="389"/>
      <c r="E52" s="389"/>
      <c r="F52" s="389"/>
      <c r="G52" s="389"/>
      <c r="H52" s="389"/>
      <c r="I52" s="389"/>
      <c r="J52" s="389"/>
      <c r="K52" s="389"/>
      <c r="L52" s="389"/>
      <c r="M52" s="389"/>
      <c r="N52" s="389"/>
      <c r="O52" s="389"/>
      <c r="P52" s="389"/>
      <c r="Q52" s="389"/>
      <c r="R52" s="389"/>
    </row>
    <row r="53" spans="1:19" ht="45" customHeight="1" x14ac:dyDescent="0.2">
      <c r="B53" s="390" t="s">
        <v>588</v>
      </c>
      <c r="C53" s="390"/>
      <c r="D53" s="390"/>
      <c r="E53" s="390"/>
      <c r="F53" s="390"/>
      <c r="G53" s="390"/>
      <c r="H53" s="390"/>
      <c r="I53" s="390"/>
      <c r="J53" s="390"/>
      <c r="K53" s="390"/>
      <c r="L53" s="390"/>
      <c r="M53" s="390"/>
      <c r="N53" s="390"/>
      <c r="O53" s="390"/>
      <c r="P53" s="390"/>
      <c r="Q53" s="390"/>
      <c r="R53" s="390"/>
    </row>
    <row r="55" spans="1:19" ht="15.75" x14ac:dyDescent="0.2">
      <c r="A55" s="380" t="s">
        <v>96</v>
      </c>
      <c r="B55" s="253"/>
    </row>
    <row r="56" spans="1:19" ht="16.899999999999999" customHeight="1" x14ac:dyDescent="0.2">
      <c r="B56" s="391" t="s">
        <v>649</v>
      </c>
      <c r="C56" s="391"/>
      <c r="D56" s="391"/>
      <c r="E56" s="391"/>
      <c r="F56" s="391"/>
      <c r="G56" s="391"/>
      <c r="H56" s="391"/>
      <c r="I56" s="391"/>
      <c r="J56" s="391"/>
      <c r="K56" s="391"/>
      <c r="L56" s="391"/>
      <c r="M56" s="391"/>
      <c r="N56" s="391"/>
      <c r="O56" s="391"/>
      <c r="P56" s="391"/>
      <c r="Q56" s="391"/>
      <c r="R56" s="391"/>
      <c r="S56" s="254"/>
    </row>
    <row r="58" spans="1:19" ht="15.75" x14ac:dyDescent="0.2">
      <c r="A58" s="380" t="s">
        <v>392</v>
      </c>
    </row>
    <row r="62" spans="1:19" ht="15.75" x14ac:dyDescent="0.2">
      <c r="A62" s="257"/>
      <c r="B62" s="251"/>
      <c r="C62" s="251"/>
      <c r="D62" s="251"/>
      <c r="E62" s="251"/>
    </row>
  </sheetData>
  <sheetProtection sheet="1" objects="1" scenarios="1" selectLockedCells="1" selectUnlockedCells="1"/>
  <mergeCells count="36">
    <mergeCell ref="A1:B1"/>
    <mergeCell ref="D1:E1"/>
    <mergeCell ref="B42:R42"/>
    <mergeCell ref="B13:R13"/>
    <mergeCell ref="K35:O36"/>
    <mergeCell ref="C20:R20"/>
    <mergeCell ref="A2:R2"/>
    <mergeCell ref="B14:R14"/>
    <mergeCell ref="B15:R15"/>
    <mergeCell ref="B16:R16"/>
    <mergeCell ref="B12:R12"/>
    <mergeCell ref="B26:R26"/>
    <mergeCell ref="B35:J35"/>
    <mergeCell ref="B36:J36"/>
    <mergeCell ref="B7:R7"/>
    <mergeCell ref="B9:R9"/>
    <mergeCell ref="B6:R6"/>
    <mergeCell ref="A3:B3"/>
    <mergeCell ref="B33:J33"/>
    <mergeCell ref="B34:J34"/>
    <mergeCell ref="A44:D44"/>
    <mergeCell ref="B45:R45"/>
    <mergeCell ref="B28:R28"/>
    <mergeCell ref="B39:R39"/>
    <mergeCell ref="D23:R23"/>
    <mergeCell ref="B29:J29"/>
    <mergeCell ref="B30:J30"/>
    <mergeCell ref="B31:J31"/>
    <mergeCell ref="B32:J32"/>
    <mergeCell ref="B24:R24"/>
    <mergeCell ref="B52:R52"/>
    <mergeCell ref="B53:R53"/>
    <mergeCell ref="B51:R51"/>
    <mergeCell ref="B56:R56"/>
    <mergeCell ref="W48:X48"/>
    <mergeCell ref="B48:R4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A950-54F2-418C-8725-838C9C738B02}">
  <sheetPr codeName="Sheet7">
    <tabColor theme="8" tint="-0.249977111117893"/>
    <pageSetUpPr fitToPage="1"/>
  </sheetPr>
  <dimension ref="A1:K324"/>
  <sheetViews>
    <sheetView showGridLines="0" showRuler="0" zoomScaleNormal="100" workbookViewId="0">
      <selection activeCell="A2" sqref="A2:K2"/>
    </sheetView>
  </sheetViews>
  <sheetFormatPr defaultColWidth="8.85546875" defaultRowHeight="15" x14ac:dyDescent="0.2"/>
  <cols>
    <col min="1" max="1" width="7" style="23" customWidth="1"/>
    <col min="2" max="2" width="4.28515625" style="23" customWidth="1"/>
    <col min="3" max="3" width="28" style="18" customWidth="1"/>
    <col min="4" max="4" width="43.7109375" style="18" customWidth="1"/>
    <col min="5" max="5" width="9.7109375" style="21" customWidth="1"/>
    <col min="6" max="6" width="11.85546875" style="18" customWidth="1"/>
    <col min="7" max="7" width="13.7109375" style="22" customWidth="1"/>
    <col min="8" max="8" width="13.7109375" style="18" customWidth="1"/>
    <col min="9" max="9" width="13.7109375" style="22" customWidth="1"/>
    <col min="10" max="11" width="13.7109375" style="18" customWidth="1"/>
    <col min="12" max="16384" width="8.85546875" style="18"/>
  </cols>
  <sheetData>
    <row r="1" spans="1:11" ht="9" customHeight="1" x14ac:dyDescent="0.2">
      <c r="A1" s="467"/>
      <c r="B1" s="467"/>
      <c r="C1" s="467"/>
      <c r="D1" s="467"/>
      <c r="E1" s="467"/>
      <c r="F1" s="467"/>
      <c r="G1" s="467"/>
      <c r="H1" s="467"/>
      <c r="I1" s="467"/>
      <c r="J1" s="467"/>
      <c r="K1" s="467"/>
    </row>
    <row r="2" spans="1:11" ht="18.600000000000001" customHeight="1" x14ac:dyDescent="0.25">
      <c r="A2" s="445" t="s">
        <v>584</v>
      </c>
      <c r="B2" s="445"/>
      <c r="C2" s="445"/>
      <c r="D2" s="445"/>
      <c r="E2" s="445"/>
      <c r="F2" s="445"/>
      <c r="G2" s="445"/>
      <c r="H2" s="445"/>
      <c r="I2" s="445"/>
      <c r="J2" s="445"/>
      <c r="K2" s="445"/>
    </row>
    <row r="3" spans="1:11" ht="6.6" customHeight="1" x14ac:dyDescent="0.2">
      <c r="A3" s="411"/>
      <c r="B3" s="411"/>
      <c r="C3" s="411"/>
      <c r="D3" s="411"/>
      <c r="E3" s="411"/>
      <c r="F3" s="411"/>
      <c r="G3" s="411"/>
      <c r="H3" s="411"/>
      <c r="I3" s="411"/>
      <c r="J3" s="411"/>
      <c r="K3" s="411"/>
    </row>
    <row r="4" spans="1:11" s="19" customFormat="1" ht="15" customHeight="1" x14ac:dyDescent="0.2">
      <c r="A4" s="448" t="s">
        <v>0</v>
      </c>
      <c r="B4" s="448"/>
      <c r="C4" s="442"/>
      <c r="D4" s="442"/>
      <c r="E4" s="454" t="s">
        <v>74</v>
      </c>
      <c r="F4" s="454"/>
      <c r="G4" s="442"/>
      <c r="H4" s="442"/>
      <c r="I4" s="442"/>
      <c r="J4" s="57"/>
      <c r="K4" s="57"/>
    </row>
    <row r="5" spans="1:11" s="20" customFormat="1" ht="15" customHeight="1" x14ac:dyDescent="0.25">
      <c r="A5" s="449" t="s">
        <v>1</v>
      </c>
      <c r="B5" s="449"/>
      <c r="C5" s="458"/>
      <c r="D5" s="458"/>
      <c r="E5" s="455" t="s">
        <v>75</v>
      </c>
      <c r="F5" s="455"/>
      <c r="G5" s="447"/>
      <c r="H5" s="447"/>
      <c r="I5" s="447"/>
      <c r="J5" s="58"/>
      <c r="K5" s="58"/>
    </row>
    <row r="6" spans="1:11" s="20" customFormat="1" ht="15" customHeight="1" x14ac:dyDescent="0.25">
      <c r="A6" s="449" t="s">
        <v>2</v>
      </c>
      <c r="B6" s="449"/>
      <c r="C6" s="459"/>
      <c r="D6" s="459"/>
      <c r="E6" s="455" t="s">
        <v>4</v>
      </c>
      <c r="F6" s="455"/>
      <c r="G6" s="447"/>
      <c r="H6" s="447"/>
      <c r="I6" s="447"/>
      <c r="J6" s="58"/>
      <c r="K6" s="58"/>
    </row>
    <row r="7" spans="1:11" s="20" customFormat="1" ht="15" customHeight="1" x14ac:dyDescent="0.25">
      <c r="A7" s="449" t="s">
        <v>3</v>
      </c>
      <c r="B7" s="449"/>
      <c r="C7" s="459"/>
      <c r="D7" s="459"/>
      <c r="E7" s="455" t="s">
        <v>76</v>
      </c>
      <c r="F7" s="455"/>
      <c r="G7" s="447"/>
      <c r="H7" s="447"/>
      <c r="I7" s="447"/>
      <c r="J7" s="58"/>
      <c r="K7" s="58"/>
    </row>
    <row r="8" spans="1:11" s="20" customFormat="1" ht="15" customHeight="1" x14ac:dyDescent="0.25">
      <c r="A8" s="449" t="s">
        <v>4</v>
      </c>
      <c r="B8" s="449"/>
      <c r="C8" s="459"/>
      <c r="D8" s="459"/>
      <c r="E8" s="455" t="s">
        <v>77</v>
      </c>
      <c r="F8" s="455"/>
      <c r="G8" s="447"/>
      <c r="H8" s="447"/>
      <c r="I8" s="447"/>
      <c r="J8" s="59"/>
      <c r="K8" s="59"/>
    </row>
    <row r="9" spans="1:11" ht="7.15" customHeight="1" thickBot="1" x14ac:dyDescent="0.25">
      <c r="A9" s="412"/>
      <c r="B9" s="412"/>
      <c r="C9" s="412"/>
      <c r="D9" s="412"/>
      <c r="E9" s="412"/>
      <c r="F9" s="412"/>
      <c r="G9" s="412"/>
      <c r="H9" s="412"/>
      <c r="I9" s="412"/>
      <c r="J9" s="412"/>
      <c r="K9" s="412"/>
    </row>
    <row r="10" spans="1:11" ht="16.149999999999999" customHeight="1" x14ac:dyDescent="0.25">
      <c r="A10" s="456" t="s">
        <v>491</v>
      </c>
      <c r="B10" s="457"/>
      <c r="C10" s="457"/>
      <c r="D10" s="297" t="s">
        <v>466</v>
      </c>
      <c r="E10" s="298" t="s">
        <v>84</v>
      </c>
      <c r="F10" s="297" t="s">
        <v>88</v>
      </c>
      <c r="G10" s="299" t="s">
        <v>7</v>
      </c>
      <c r="H10" s="299" t="s">
        <v>308</v>
      </c>
      <c r="I10" s="299" t="s">
        <v>6</v>
      </c>
      <c r="J10" s="299" t="s">
        <v>13</v>
      </c>
      <c r="K10" s="300" t="s">
        <v>9</v>
      </c>
    </row>
    <row r="11" spans="1:11" ht="27.6" customHeight="1" x14ac:dyDescent="0.2">
      <c r="A11" s="355">
        <v>2111</v>
      </c>
      <c r="B11" s="443" t="s">
        <v>517</v>
      </c>
      <c r="C11" s="444"/>
      <c r="D11" s="199"/>
      <c r="E11" s="191" t="s">
        <v>14</v>
      </c>
      <c r="F11" s="209"/>
      <c r="G11" s="61">
        <f>IFERROR(ROUND(VLOOKUP($A11,'Ave Costs'!$A$1:$H$293, 6, FALSE), 2), " ")</f>
        <v>0.33</v>
      </c>
      <c r="H11" s="61">
        <f>IFERROR(F11*G11," ")</f>
        <v>0</v>
      </c>
      <c r="I11" s="61">
        <f>IFERROR(ROUND(VLOOKUP($A11,'Ave Costs'!$A$1:$H$293, 7, FALSE), 2), " ")</f>
        <v>0.66</v>
      </c>
      <c r="J11" s="62">
        <f>IFERROR(F11*I11," ")</f>
        <v>0</v>
      </c>
      <c r="K11" s="61">
        <f t="shared" ref="K11:K92" si="0">IFERROR(J11+H11," ")</f>
        <v>0</v>
      </c>
    </row>
    <row r="12" spans="1:11" ht="27.6" customHeight="1" x14ac:dyDescent="0.2">
      <c r="A12" s="152">
        <v>2211</v>
      </c>
      <c r="B12" s="443" t="s">
        <v>518</v>
      </c>
      <c r="C12" s="444"/>
      <c r="D12" s="200"/>
      <c r="E12" s="190" t="s">
        <v>14</v>
      </c>
      <c r="F12" s="125"/>
      <c r="G12" s="60">
        <f>IFERROR(ROUND(VLOOKUP($A12,'Ave Costs'!$A$1:$H$293, 6, FALSE), 2), " ")</f>
        <v>0.49</v>
      </c>
      <c r="H12" s="61">
        <f>IFERROR(F12*G12," ")</f>
        <v>0</v>
      </c>
      <c r="I12" s="60">
        <f>IFERROR(ROUND(VLOOKUP($A12,'Ave Costs'!$A$1:$H$293, 7, FALSE), 2), " ")</f>
        <v>0.85</v>
      </c>
      <c r="J12" s="62">
        <f>IFERROR(F12*I12," ")</f>
        <v>0</v>
      </c>
      <c r="K12" s="61">
        <f t="shared" si="0"/>
        <v>0</v>
      </c>
    </row>
    <row r="13" spans="1:11" ht="27.6" customHeight="1" x14ac:dyDescent="0.2">
      <c r="A13" s="152">
        <v>2311</v>
      </c>
      <c r="B13" s="443" t="s">
        <v>519</v>
      </c>
      <c r="C13" s="444"/>
      <c r="D13" s="200"/>
      <c r="E13" s="190" t="s">
        <v>14</v>
      </c>
      <c r="F13" s="125"/>
      <c r="G13" s="60">
        <f>IFERROR(ROUND(VLOOKUP($A13,'Ave Costs'!$A$1:$H$293, 6, FALSE), 2), " ")</f>
        <v>0.8</v>
      </c>
      <c r="H13" s="61">
        <f t="shared" ref="H13:H197" si="1">IFERROR(F13*G13," ")</f>
        <v>0</v>
      </c>
      <c r="I13" s="60">
        <f>IFERROR(ROUND(VLOOKUP($A13,'Ave Costs'!$A$1:$H$293, 7, FALSE), 2), " ")</f>
        <v>1.1499999999999999</v>
      </c>
      <c r="J13" s="62">
        <f t="shared" ref="J13:J197" si="2">IFERROR(F13*I13," ")</f>
        <v>0</v>
      </c>
      <c r="K13" s="61">
        <f t="shared" si="0"/>
        <v>0</v>
      </c>
    </row>
    <row r="14" spans="1:11" ht="27.6" customHeight="1" x14ac:dyDescent="0.2">
      <c r="A14" s="152">
        <v>2411</v>
      </c>
      <c r="B14" s="443" t="s">
        <v>520</v>
      </c>
      <c r="C14" s="444"/>
      <c r="D14" s="200"/>
      <c r="E14" s="190" t="s">
        <v>14</v>
      </c>
      <c r="F14" s="125"/>
      <c r="G14" s="60">
        <f>IFERROR(ROUND(VLOOKUP($A14,'Ave Costs'!$A$1:$H$293, 6, FALSE), 2), " ")</f>
        <v>1.03</v>
      </c>
      <c r="H14" s="61">
        <f t="shared" si="1"/>
        <v>0</v>
      </c>
      <c r="I14" s="60">
        <f>IFERROR(ROUND(VLOOKUP($A14,'Ave Costs'!$A$1:$H$293, 7, FALSE), 2), " ")</f>
        <v>1.3</v>
      </c>
      <c r="J14" s="62">
        <f t="shared" si="2"/>
        <v>0</v>
      </c>
      <c r="K14" s="61">
        <f t="shared" si="0"/>
        <v>0</v>
      </c>
    </row>
    <row r="15" spans="1:11" ht="27.6" customHeight="1" x14ac:dyDescent="0.2">
      <c r="A15" s="152">
        <v>2453</v>
      </c>
      <c r="B15" s="443" t="s">
        <v>521</v>
      </c>
      <c r="C15" s="444"/>
      <c r="D15" s="200"/>
      <c r="E15" s="190" t="s">
        <v>14</v>
      </c>
      <c r="F15" s="125"/>
      <c r="G15" s="60">
        <f>IFERROR(ROUND(VLOOKUP($A15,'Ave Costs'!$A$1:$H$293, 6, FALSE), 2), " ")</f>
        <v>1.34</v>
      </c>
      <c r="H15" s="61">
        <f t="shared" si="1"/>
        <v>0</v>
      </c>
      <c r="I15" s="60">
        <f>IFERROR(ROUND(VLOOKUP($A15,'Ave Costs'!$A$1:$H$293, 7, FALSE), 2), " ")</f>
        <v>1.5</v>
      </c>
      <c r="J15" s="62">
        <f t="shared" si="2"/>
        <v>0</v>
      </c>
      <c r="K15" s="61">
        <f t="shared" si="0"/>
        <v>0</v>
      </c>
    </row>
    <row r="16" spans="1:11" ht="27.6" customHeight="1" x14ac:dyDescent="0.2">
      <c r="A16" s="152">
        <v>2506</v>
      </c>
      <c r="B16" s="443" t="s">
        <v>515</v>
      </c>
      <c r="C16" s="444"/>
      <c r="D16" s="200"/>
      <c r="E16" s="190" t="s">
        <v>14</v>
      </c>
      <c r="F16" s="126"/>
      <c r="G16" s="60">
        <f>IFERROR(ROUND(VLOOKUP($A16,'Ave Costs'!$A$1:$H$293, 6, FALSE), 2), " ")</f>
        <v>0.85</v>
      </c>
      <c r="H16" s="60">
        <f t="shared" si="1"/>
        <v>0</v>
      </c>
      <c r="I16" s="60">
        <f>IFERROR(ROUND(VLOOKUP($A16,'Ave Costs'!$A$1:$H$293, 7, FALSE), 2), " ")</f>
        <v>1.71</v>
      </c>
      <c r="J16" s="61">
        <f t="shared" si="2"/>
        <v>0</v>
      </c>
      <c r="K16" s="61">
        <f t="shared" si="0"/>
        <v>0</v>
      </c>
    </row>
    <row r="17" spans="1:11" ht="27.6" customHeight="1" x14ac:dyDescent="0.2">
      <c r="A17" s="152">
        <v>2511</v>
      </c>
      <c r="B17" s="443" t="s">
        <v>516</v>
      </c>
      <c r="C17" s="444"/>
      <c r="D17" s="200"/>
      <c r="E17" s="190" t="s">
        <v>14</v>
      </c>
      <c r="F17" s="126"/>
      <c r="G17" s="60">
        <f>IFERROR(ROUND(VLOOKUP($A17,'Ave Costs'!$A$1:$H$293, 6, FALSE), 2), " ")</f>
        <v>1.01</v>
      </c>
      <c r="H17" s="61">
        <f t="shared" si="1"/>
        <v>0</v>
      </c>
      <c r="I17" s="60">
        <f>IFERROR(ROUND(VLOOKUP($A17,'Ave Costs'!$A$1:$H$293, 7, FALSE), 2), " ")</f>
        <v>1.95</v>
      </c>
      <c r="J17" s="61">
        <f t="shared" si="2"/>
        <v>0</v>
      </c>
      <c r="K17" s="61">
        <f t="shared" si="0"/>
        <v>0</v>
      </c>
    </row>
    <row r="18" spans="1:11" ht="27.6" customHeight="1" x14ac:dyDescent="0.2">
      <c r="A18" s="152">
        <v>2536</v>
      </c>
      <c r="B18" s="443" t="s">
        <v>522</v>
      </c>
      <c r="C18" s="444"/>
      <c r="D18" s="200"/>
      <c r="E18" s="190" t="s">
        <v>14</v>
      </c>
      <c r="F18" s="126"/>
      <c r="G18" s="60">
        <f>IFERROR(ROUND(VLOOKUP($A18,'Ave Costs'!$A$1:$H$293, 6, FALSE), 2), " ")</f>
        <v>1.66</v>
      </c>
      <c r="H18" s="61">
        <f t="shared" si="1"/>
        <v>0</v>
      </c>
      <c r="I18" s="60">
        <f>IFERROR(ROUND(VLOOKUP($A18,'Ave Costs'!$A$1:$H$293, 7, FALSE), 2), " ")</f>
        <v>2.5499999999999998</v>
      </c>
      <c r="J18" s="61">
        <f t="shared" si="2"/>
        <v>0</v>
      </c>
      <c r="K18" s="61">
        <f t="shared" si="0"/>
        <v>0</v>
      </c>
    </row>
    <row r="19" spans="1:11" ht="27.6" customHeight="1" x14ac:dyDescent="0.2">
      <c r="A19" s="152">
        <v>2541</v>
      </c>
      <c r="B19" s="443" t="s">
        <v>523</v>
      </c>
      <c r="C19" s="444"/>
      <c r="D19" s="200"/>
      <c r="E19" s="190" t="s">
        <v>14</v>
      </c>
      <c r="F19" s="126"/>
      <c r="G19" s="60">
        <f>IFERROR(ROUND(VLOOKUP($A19,'Ave Costs'!$A$1:$H$293, 6, FALSE), 2), " ")</f>
        <v>2.12</v>
      </c>
      <c r="H19" s="61">
        <f t="shared" si="1"/>
        <v>0</v>
      </c>
      <c r="I19" s="60">
        <f>IFERROR(ROUND(VLOOKUP($A19,'Ave Costs'!$A$1:$H$293, 7, FALSE), 2), " ")</f>
        <v>3.21</v>
      </c>
      <c r="J19" s="61">
        <f t="shared" si="2"/>
        <v>0</v>
      </c>
      <c r="K19" s="61">
        <f t="shared" si="0"/>
        <v>0</v>
      </c>
    </row>
    <row r="20" spans="1:11" ht="27.6" customHeight="1" x14ac:dyDescent="0.2">
      <c r="A20" s="152">
        <v>2740</v>
      </c>
      <c r="B20" s="450" t="s">
        <v>524</v>
      </c>
      <c r="C20" s="451"/>
      <c r="D20" s="201"/>
      <c r="E20" s="190" t="s">
        <v>14</v>
      </c>
      <c r="F20" s="126"/>
      <c r="G20" s="60">
        <f>IFERROR(ROUND(VLOOKUP($A20,'Ave Costs'!$A$1:$H$293, 6, FALSE), 2), " ")</f>
        <v>0.85</v>
      </c>
      <c r="H20" s="61">
        <f t="shared" si="1"/>
        <v>0</v>
      </c>
      <c r="I20" s="60">
        <f>IFERROR(ROUND(VLOOKUP($A20,'Ave Costs'!$A$1:$H$293, 7, FALSE), 2), " ")</f>
        <v>1.71</v>
      </c>
      <c r="J20" s="61">
        <f t="shared" si="2"/>
        <v>0</v>
      </c>
      <c r="K20" s="61">
        <f t="shared" si="0"/>
        <v>0</v>
      </c>
    </row>
    <row r="21" spans="1:11" ht="27.6" customHeight="1" x14ac:dyDescent="0.2">
      <c r="A21" s="152">
        <v>2745</v>
      </c>
      <c r="B21" s="450" t="s">
        <v>525</v>
      </c>
      <c r="C21" s="451"/>
      <c r="D21" s="201"/>
      <c r="E21" s="190" t="s">
        <v>14</v>
      </c>
      <c r="F21" s="126"/>
      <c r="G21" s="60">
        <f>IFERROR(ROUND(VLOOKUP($A21,'Ave Costs'!$A$1:$H$293, 6, FALSE), 2), " ")</f>
        <v>1.01</v>
      </c>
      <c r="H21" s="61">
        <f t="shared" si="1"/>
        <v>0</v>
      </c>
      <c r="I21" s="60">
        <f>IFERROR(ROUND(VLOOKUP($A21,'Ave Costs'!$A$1:$H$293, 7, FALSE), 2), " ")</f>
        <v>1.95</v>
      </c>
      <c r="J21" s="61">
        <f t="shared" si="2"/>
        <v>0</v>
      </c>
      <c r="K21" s="61">
        <f t="shared" si="0"/>
        <v>0</v>
      </c>
    </row>
    <row r="22" spans="1:11" ht="27.6" customHeight="1" x14ac:dyDescent="0.2">
      <c r="A22" s="152">
        <v>2811</v>
      </c>
      <c r="B22" s="443" t="s">
        <v>526</v>
      </c>
      <c r="C22" s="444"/>
      <c r="D22" s="200"/>
      <c r="E22" s="190" t="s">
        <v>14</v>
      </c>
      <c r="F22" s="126"/>
      <c r="G22" s="60">
        <f>IFERROR(ROUND(VLOOKUP($A22,'Ave Costs'!$A$1:$H$293, 6, FALSE), 2), " ")</f>
        <v>0.85</v>
      </c>
      <c r="H22" s="61">
        <f t="shared" si="1"/>
        <v>0</v>
      </c>
      <c r="I22" s="60">
        <f>IFERROR(ROUND(VLOOKUP($A22,'Ave Costs'!$A$1:$H$293, 7, FALSE), 2), " ")</f>
        <v>1.71</v>
      </c>
      <c r="J22" s="61">
        <f t="shared" si="2"/>
        <v>0</v>
      </c>
      <c r="K22" s="61">
        <f t="shared" si="0"/>
        <v>0</v>
      </c>
    </row>
    <row r="23" spans="1:11" ht="27.6" customHeight="1" x14ac:dyDescent="0.2">
      <c r="A23" s="152">
        <v>2835</v>
      </c>
      <c r="B23" s="450" t="s">
        <v>527</v>
      </c>
      <c r="C23" s="451"/>
      <c r="D23" s="201"/>
      <c r="E23" s="190" t="s">
        <v>14</v>
      </c>
      <c r="F23" s="126"/>
      <c r="G23" s="60">
        <f>IFERROR(ROUND(VLOOKUP($A23,'Ave Costs'!$A$1:$H$293, 6, FALSE), 2), " ")</f>
        <v>1.01</v>
      </c>
      <c r="H23" s="61">
        <f t="shared" si="1"/>
        <v>0</v>
      </c>
      <c r="I23" s="60">
        <f>IFERROR(ROUND(VLOOKUP($A23,'Ave Costs'!$A$1:$H$293, 7, FALSE), 2), " ")</f>
        <v>1.95</v>
      </c>
      <c r="J23" s="61">
        <f t="shared" si="2"/>
        <v>0</v>
      </c>
      <c r="K23" s="61">
        <f t="shared" si="0"/>
        <v>0</v>
      </c>
    </row>
    <row r="24" spans="1:11" ht="27.6" customHeight="1" x14ac:dyDescent="0.2">
      <c r="A24" s="152">
        <v>2837</v>
      </c>
      <c r="B24" s="450" t="s">
        <v>528</v>
      </c>
      <c r="C24" s="451"/>
      <c r="D24" s="201"/>
      <c r="E24" s="190" t="s">
        <v>14</v>
      </c>
      <c r="F24" s="126"/>
      <c r="G24" s="60">
        <f>IFERROR(ROUND(VLOOKUP($A24,'Ave Costs'!$A$1:$H$293, 6, FALSE), 2), " ")</f>
        <v>1.66</v>
      </c>
      <c r="H24" s="61">
        <f t="shared" si="1"/>
        <v>0</v>
      </c>
      <c r="I24" s="60">
        <f>IFERROR(ROUND(VLOOKUP($A24,'Ave Costs'!$A$1:$H$293, 7, FALSE), 2), " ")</f>
        <v>2.5499999999999998</v>
      </c>
      <c r="J24" s="61">
        <f t="shared" si="2"/>
        <v>0</v>
      </c>
      <c r="K24" s="61">
        <f t="shared" si="0"/>
        <v>0</v>
      </c>
    </row>
    <row r="25" spans="1:11" ht="27.6" customHeight="1" x14ac:dyDescent="0.2">
      <c r="A25" s="152">
        <v>2839</v>
      </c>
      <c r="B25" s="450" t="s">
        <v>529</v>
      </c>
      <c r="C25" s="451"/>
      <c r="D25" s="201"/>
      <c r="E25" s="190" t="s">
        <v>14</v>
      </c>
      <c r="F25" s="126"/>
      <c r="G25" s="60">
        <f>IFERROR(ROUND(VLOOKUP($A25,'Ave Costs'!$A$1:$H$293, 6, FALSE), 2), " ")</f>
        <v>2.12</v>
      </c>
      <c r="H25" s="61">
        <f t="shared" ref="H25" si="3">IFERROR(F25*G25," ")</f>
        <v>0</v>
      </c>
      <c r="I25" s="60">
        <f>IFERROR(ROUND(VLOOKUP($A25,'Ave Costs'!$A$1:$H$293, 7, FALSE), 2), " ")</f>
        <v>3.21</v>
      </c>
      <c r="J25" s="61">
        <f t="shared" ref="J25" si="4">IFERROR(F25*I25," ")</f>
        <v>0</v>
      </c>
      <c r="K25" s="61">
        <f t="shared" ref="K25" si="5">IFERROR(J25+H25," ")</f>
        <v>0</v>
      </c>
    </row>
    <row r="26" spans="1:11" ht="27.6" customHeight="1" x14ac:dyDescent="0.2">
      <c r="A26" s="152">
        <v>4111</v>
      </c>
      <c r="B26" s="443" t="s">
        <v>530</v>
      </c>
      <c r="C26" s="444"/>
      <c r="D26" s="200"/>
      <c r="E26" s="190" t="s">
        <v>14</v>
      </c>
      <c r="F26" s="126"/>
      <c r="G26" s="60">
        <f>IFERROR(ROUND(VLOOKUP($A26,'Ave Costs'!$A$1:$H$293, 6, FALSE), 2), " ")</f>
        <v>0.85</v>
      </c>
      <c r="H26" s="61">
        <f t="shared" si="1"/>
        <v>0</v>
      </c>
      <c r="I26" s="60">
        <f>IFERROR(ROUND(VLOOKUP($A26,'Ave Costs'!$A$1:$H$293, 7, FALSE), 2), " ")</f>
        <v>1.71</v>
      </c>
      <c r="J26" s="61">
        <f t="shared" si="2"/>
        <v>0</v>
      </c>
      <c r="K26" s="61">
        <f t="shared" si="0"/>
        <v>0</v>
      </c>
    </row>
    <row r="27" spans="1:11" ht="27.6" customHeight="1" x14ac:dyDescent="0.2">
      <c r="A27" s="152">
        <v>5343</v>
      </c>
      <c r="B27" s="443" t="s">
        <v>533</v>
      </c>
      <c r="C27" s="444"/>
      <c r="D27" s="200"/>
      <c r="E27" s="190" t="s">
        <v>14</v>
      </c>
      <c r="F27" s="126"/>
      <c r="G27" s="60">
        <f>IFERROR(ROUND(VLOOKUP($A27,'Ave Costs'!$A$1:$H$293, 6, FALSE), 2), " ")</f>
        <v>1.01</v>
      </c>
      <c r="H27" s="61">
        <f t="shared" si="1"/>
        <v>0</v>
      </c>
      <c r="I27" s="60">
        <f>IFERROR(ROUND(VLOOKUP($A27,'Ave Costs'!$A$1:$H$293, 7, FALSE), 2), " ")</f>
        <v>1.95</v>
      </c>
      <c r="J27" s="61">
        <f t="shared" si="2"/>
        <v>0</v>
      </c>
      <c r="K27" s="61">
        <f t="shared" si="0"/>
        <v>0</v>
      </c>
    </row>
    <row r="28" spans="1:11" ht="27.6" customHeight="1" x14ac:dyDescent="0.2">
      <c r="A28" s="152">
        <v>5346</v>
      </c>
      <c r="B28" s="443" t="s">
        <v>531</v>
      </c>
      <c r="C28" s="444"/>
      <c r="D28" s="200"/>
      <c r="E28" s="190" t="s">
        <v>14</v>
      </c>
      <c r="F28" s="126"/>
      <c r="G28" s="60">
        <f>IFERROR(ROUND(VLOOKUP($A28,'Ave Costs'!$A$1:$H$293, 6, FALSE), 2), " ")</f>
        <v>1.66</v>
      </c>
      <c r="H28" s="61">
        <f t="shared" si="1"/>
        <v>0</v>
      </c>
      <c r="I28" s="60">
        <f>IFERROR(ROUND(VLOOKUP($A28,'Ave Costs'!$A$1:$H$293, 7, FALSE), 2), " ")</f>
        <v>2.5499999999999998</v>
      </c>
      <c r="J28" s="61">
        <f t="shared" si="2"/>
        <v>0</v>
      </c>
      <c r="K28" s="61">
        <f t="shared" si="0"/>
        <v>0</v>
      </c>
    </row>
    <row r="29" spans="1:11" ht="27.6" customHeight="1" x14ac:dyDescent="0.2">
      <c r="A29" s="152">
        <v>5349</v>
      </c>
      <c r="B29" s="443" t="s">
        <v>532</v>
      </c>
      <c r="C29" s="444"/>
      <c r="D29" s="200"/>
      <c r="E29" s="190" t="s">
        <v>14</v>
      </c>
      <c r="F29" s="126"/>
      <c r="G29" s="60">
        <f>IFERROR(ROUND(VLOOKUP($A29,'Ave Costs'!$A$1:$H$293, 6, FALSE), 2), " ")</f>
        <v>2.12</v>
      </c>
      <c r="H29" s="61">
        <f t="shared" si="1"/>
        <v>0</v>
      </c>
      <c r="I29" s="60">
        <f>IFERROR(ROUND(VLOOKUP($A29,'Ave Costs'!$A$1:$H$293, 7, FALSE), 2), " ")</f>
        <v>3.21</v>
      </c>
      <c r="J29" s="61">
        <f t="shared" si="2"/>
        <v>0</v>
      </c>
      <c r="K29" s="61">
        <f t="shared" si="0"/>
        <v>0</v>
      </c>
    </row>
    <row r="30" spans="1:11" ht="27.6" customHeight="1" thickBot="1" x14ac:dyDescent="0.25">
      <c r="A30" s="153">
        <v>5361</v>
      </c>
      <c r="B30" s="443" t="s">
        <v>534</v>
      </c>
      <c r="C30" s="444"/>
      <c r="D30" s="202"/>
      <c r="E30" s="192" t="s">
        <v>14</v>
      </c>
      <c r="F30" s="127"/>
      <c r="G30" s="63">
        <f>IFERROR(ROUND(VLOOKUP($A30,'Ave Costs'!$A$1:$H$293, 6, FALSE), 2), " ")</f>
        <v>0.85</v>
      </c>
      <c r="H30" s="63">
        <f t="shared" si="1"/>
        <v>0</v>
      </c>
      <c r="I30" s="63">
        <f>IFERROR(ROUND(VLOOKUP($A30,'Ave Costs'!$A$1:$H$293, 7, FALSE), 2), " ")</f>
        <v>1.71</v>
      </c>
      <c r="J30" s="63">
        <f t="shared" si="2"/>
        <v>0</v>
      </c>
      <c r="K30" s="63">
        <f t="shared" si="0"/>
        <v>0</v>
      </c>
    </row>
    <row r="31" spans="1:11" ht="15" customHeight="1" thickTop="1" thickBot="1" x14ac:dyDescent="0.25">
      <c r="A31" s="465" t="s">
        <v>505</v>
      </c>
      <c r="B31" s="466"/>
      <c r="C31" s="466"/>
      <c r="D31" s="466"/>
      <c r="E31" s="466"/>
      <c r="F31" s="466"/>
      <c r="G31" s="69" t="s">
        <v>313</v>
      </c>
      <c r="H31" s="72">
        <f>SUM(H11:H30)</f>
        <v>0</v>
      </c>
      <c r="I31" s="69" t="s">
        <v>314</v>
      </c>
      <c r="J31" s="72">
        <f>SUM(J11:J30)</f>
        <v>0</v>
      </c>
      <c r="K31" s="70">
        <f>SUM(K11:K30)</f>
        <v>0</v>
      </c>
    </row>
    <row r="32" spans="1:11" ht="16.149999999999999" customHeight="1" x14ac:dyDescent="0.25">
      <c r="A32" s="460" t="s">
        <v>376</v>
      </c>
      <c r="B32" s="461"/>
      <c r="C32" s="461"/>
      <c r="D32" s="297" t="s">
        <v>466</v>
      </c>
      <c r="E32" s="298" t="s">
        <v>84</v>
      </c>
      <c r="F32" s="297" t="s">
        <v>88</v>
      </c>
      <c r="G32" s="299" t="s">
        <v>7</v>
      </c>
      <c r="H32" s="299" t="s">
        <v>308</v>
      </c>
      <c r="I32" s="299" t="s">
        <v>6</v>
      </c>
      <c r="J32" s="299" t="s">
        <v>13</v>
      </c>
      <c r="K32" s="300" t="s">
        <v>9</v>
      </c>
    </row>
    <row r="33" spans="1:11" ht="27.6" customHeight="1" x14ac:dyDescent="0.2">
      <c r="A33" s="166">
        <v>2151</v>
      </c>
      <c r="B33" s="422" t="s">
        <v>535</v>
      </c>
      <c r="C33" s="423"/>
      <c r="D33" s="200"/>
      <c r="E33" s="190" t="s">
        <v>14</v>
      </c>
      <c r="F33" s="122"/>
      <c r="G33" s="60">
        <f>IFERROR(ROUND(VLOOKUP($A33,'Ave Costs'!$A$1:$H$293, 6, FALSE), 2), " ")</f>
        <v>0.76</v>
      </c>
      <c r="H33" s="60">
        <f t="shared" si="1"/>
        <v>0</v>
      </c>
      <c r="I33" s="60">
        <f>IFERROR(ROUND(VLOOKUP($A33,'Ave Costs'!$A$1:$H$293, 7, FALSE), 2), " ")</f>
        <v>1.58</v>
      </c>
      <c r="J33" s="60">
        <f t="shared" si="2"/>
        <v>0</v>
      </c>
      <c r="K33" s="60">
        <f t="shared" si="0"/>
        <v>0</v>
      </c>
    </row>
    <row r="34" spans="1:11" ht="27.6" customHeight="1" x14ac:dyDescent="0.2">
      <c r="A34" s="152">
        <v>2251</v>
      </c>
      <c r="B34" s="422" t="s">
        <v>536</v>
      </c>
      <c r="C34" s="423"/>
      <c r="D34" s="200"/>
      <c r="E34" s="190" t="s">
        <v>14</v>
      </c>
      <c r="F34" s="122"/>
      <c r="G34" s="60">
        <f>IFERROR(ROUND(VLOOKUP($A34,'Ave Costs'!$A$1:$H$293, 6, FALSE), 2), " ")</f>
        <v>1.32</v>
      </c>
      <c r="H34" s="61">
        <f t="shared" si="1"/>
        <v>0</v>
      </c>
      <c r="I34" s="60">
        <f>IFERROR(ROUND(VLOOKUP($A34,'Ave Costs'!$A$1:$H$293, 7, FALSE), 2), " ")</f>
        <v>2.06</v>
      </c>
      <c r="J34" s="61">
        <f t="shared" si="2"/>
        <v>0</v>
      </c>
      <c r="K34" s="61">
        <f t="shared" si="0"/>
        <v>0</v>
      </c>
    </row>
    <row r="35" spans="1:11" ht="27.6" customHeight="1" x14ac:dyDescent="0.2">
      <c r="A35" s="152">
        <v>2753</v>
      </c>
      <c r="B35" s="422" t="s">
        <v>537</v>
      </c>
      <c r="C35" s="423"/>
      <c r="D35" s="200"/>
      <c r="E35" s="190" t="s">
        <v>14</v>
      </c>
      <c r="F35" s="122"/>
      <c r="G35" s="60">
        <f>IFERROR(ROUND(VLOOKUP($A35,'Ave Costs'!$A$1:$H$293, 6, FALSE), 2), " ")</f>
        <v>1</v>
      </c>
      <c r="H35" s="61">
        <f t="shared" si="1"/>
        <v>0</v>
      </c>
      <c r="I35" s="60">
        <f>IFERROR(ROUND(VLOOKUP($A35,'Ave Costs'!$A$1:$H$293, 7, FALSE), 2), " ")</f>
        <v>1.41</v>
      </c>
      <c r="J35" s="61">
        <f t="shared" si="2"/>
        <v>0</v>
      </c>
      <c r="K35" s="61">
        <f t="shared" si="0"/>
        <v>0</v>
      </c>
    </row>
    <row r="36" spans="1:11" ht="27.6" customHeight="1" x14ac:dyDescent="0.2">
      <c r="A36" s="152">
        <v>2911</v>
      </c>
      <c r="B36" s="422" t="s">
        <v>538</v>
      </c>
      <c r="C36" s="423"/>
      <c r="D36" s="200"/>
      <c r="E36" s="190" t="s">
        <v>14</v>
      </c>
      <c r="F36" s="122"/>
      <c r="G36" s="60">
        <f>IFERROR(ROUND(VLOOKUP($A36,'Ave Costs'!$A$1:$H$293, 6, FALSE), 2), " ")</f>
        <v>1</v>
      </c>
      <c r="H36" s="61">
        <f t="shared" si="1"/>
        <v>0</v>
      </c>
      <c r="I36" s="60">
        <f>IFERROR(ROUND(VLOOKUP($A36,'Ave Costs'!$A$1:$H$293, 7, FALSE), 2), " ")</f>
        <v>1.97</v>
      </c>
      <c r="J36" s="61">
        <f t="shared" si="2"/>
        <v>0</v>
      </c>
      <c r="K36" s="61">
        <f t="shared" si="0"/>
        <v>0</v>
      </c>
    </row>
    <row r="37" spans="1:11" ht="27.6" customHeight="1" x14ac:dyDescent="0.2">
      <c r="A37" s="152">
        <v>4011</v>
      </c>
      <c r="B37" s="422" t="s">
        <v>539</v>
      </c>
      <c r="C37" s="423"/>
      <c r="D37" s="200"/>
      <c r="E37" s="190" t="s">
        <v>14</v>
      </c>
      <c r="F37" s="122"/>
      <c r="G37" s="60">
        <f>IFERROR(ROUND(VLOOKUP($A37,'Ave Costs'!$A$1:$H$293, 6, FALSE), 2), " ")</f>
        <v>0.96</v>
      </c>
      <c r="H37" s="61">
        <f t="shared" si="1"/>
        <v>0</v>
      </c>
      <c r="I37" s="60">
        <f>IFERROR(ROUND(VLOOKUP($A37,'Ave Costs'!$A$1:$H$293, 7, FALSE), 2), " ")</f>
        <v>1.68</v>
      </c>
      <c r="J37" s="61">
        <f t="shared" si="2"/>
        <v>0</v>
      </c>
      <c r="K37" s="61">
        <f t="shared" si="0"/>
        <v>0</v>
      </c>
    </row>
    <row r="38" spans="1:11" ht="27.6" customHeight="1" x14ac:dyDescent="0.2">
      <c r="A38" s="152">
        <v>5111</v>
      </c>
      <c r="B38" s="422" t="s">
        <v>540</v>
      </c>
      <c r="C38" s="423"/>
      <c r="D38" s="200"/>
      <c r="E38" s="190" t="s">
        <v>14</v>
      </c>
      <c r="F38" s="122"/>
      <c r="G38" s="60">
        <f>IFERROR(ROUND(VLOOKUP($A38,'Ave Costs'!$A$1:$H$293, 6, FALSE), 2), " ")</f>
        <v>0.82</v>
      </c>
      <c r="H38" s="61">
        <f t="shared" si="1"/>
        <v>0</v>
      </c>
      <c r="I38" s="60">
        <f>IFERROR(ROUND(VLOOKUP($A38,'Ave Costs'!$A$1:$H$293, 7, FALSE), 2), " ")</f>
        <v>1.97</v>
      </c>
      <c r="J38" s="61">
        <f t="shared" si="2"/>
        <v>0</v>
      </c>
      <c r="K38" s="61">
        <f t="shared" si="0"/>
        <v>0</v>
      </c>
    </row>
    <row r="39" spans="1:11" ht="27.6" customHeight="1" x14ac:dyDescent="0.2">
      <c r="A39" s="152">
        <v>5211</v>
      </c>
      <c r="B39" s="422" t="s">
        <v>541</v>
      </c>
      <c r="C39" s="423"/>
      <c r="D39" s="200"/>
      <c r="E39" s="190" t="s">
        <v>14</v>
      </c>
      <c r="F39" s="122"/>
      <c r="G39" s="60">
        <f>IFERROR(ROUND(VLOOKUP($A39,'Ave Costs'!$A$1:$H$293, 6, FALSE), 2), " ")</f>
        <v>1.21</v>
      </c>
      <c r="H39" s="61">
        <f t="shared" si="1"/>
        <v>0</v>
      </c>
      <c r="I39" s="60">
        <f>IFERROR(ROUND(VLOOKUP($A39,'Ave Costs'!$A$1:$H$293, 7, FALSE), 2), " ")</f>
        <v>2.7</v>
      </c>
      <c r="J39" s="61">
        <f t="shared" si="2"/>
        <v>0</v>
      </c>
      <c r="K39" s="61">
        <f t="shared" si="0"/>
        <v>0</v>
      </c>
    </row>
    <row r="40" spans="1:11" ht="27.6" customHeight="1" x14ac:dyDescent="0.2">
      <c r="A40" s="152">
        <v>5331</v>
      </c>
      <c r="B40" s="422" t="s">
        <v>542</v>
      </c>
      <c r="C40" s="423"/>
      <c r="D40" s="200"/>
      <c r="E40" s="190" t="s">
        <v>14</v>
      </c>
      <c r="F40" s="122"/>
      <c r="G40" s="60">
        <f>IFERROR(ROUND(VLOOKUP($A40,'Ave Costs'!$A$1:$H$293, 6, FALSE), 2), " ")</f>
        <v>1.3</v>
      </c>
      <c r="H40" s="61">
        <f t="shared" si="1"/>
        <v>0</v>
      </c>
      <c r="I40" s="60">
        <f>IFERROR(ROUND(VLOOKUP($A40,'Ave Costs'!$A$1:$H$293, 7, FALSE), 2), " ")</f>
        <v>1.97</v>
      </c>
      <c r="J40" s="61">
        <f t="shared" si="2"/>
        <v>0</v>
      </c>
      <c r="K40" s="61">
        <f t="shared" si="0"/>
        <v>0</v>
      </c>
    </row>
    <row r="41" spans="1:11" ht="39.6" customHeight="1" x14ac:dyDescent="0.2">
      <c r="A41" s="152">
        <v>5352</v>
      </c>
      <c r="B41" s="422" t="s">
        <v>543</v>
      </c>
      <c r="C41" s="423"/>
      <c r="D41" s="200"/>
      <c r="E41" s="190" t="s">
        <v>14</v>
      </c>
      <c r="F41" s="122"/>
      <c r="G41" s="60">
        <f>IFERROR(ROUND(VLOOKUP($A41,'Ave Costs'!$A$1:$H$293, 6, FALSE), 2), " ")</f>
        <v>1.18</v>
      </c>
      <c r="H41" s="61">
        <f t="shared" si="1"/>
        <v>0</v>
      </c>
      <c r="I41" s="60">
        <f>IFERROR(ROUND(VLOOKUP($A41,'Ave Costs'!$A$1:$H$293, 7, FALSE), 2), " ")</f>
        <v>1.1599999999999999</v>
      </c>
      <c r="J41" s="61">
        <f t="shared" si="2"/>
        <v>0</v>
      </c>
      <c r="K41" s="61">
        <f t="shared" si="0"/>
        <v>0</v>
      </c>
    </row>
    <row r="42" spans="1:11" ht="39.6" customHeight="1" x14ac:dyDescent="0.2">
      <c r="A42" s="152">
        <v>5355</v>
      </c>
      <c r="B42" s="422" t="s">
        <v>544</v>
      </c>
      <c r="C42" s="423"/>
      <c r="D42" s="200"/>
      <c r="E42" s="190" t="s">
        <v>14</v>
      </c>
      <c r="F42" s="122"/>
      <c r="G42" s="60">
        <f>IFERROR(ROUND(VLOOKUP($A42,'Ave Costs'!$A$1:$H$293, 6, FALSE), 2), " ")</f>
        <v>1.65</v>
      </c>
      <c r="H42" s="61">
        <f t="shared" si="1"/>
        <v>0</v>
      </c>
      <c r="I42" s="60">
        <f>IFERROR(ROUND(VLOOKUP($A42,'Ave Costs'!$A$1:$H$293, 7, FALSE), 2), " ")</f>
        <v>1.1599999999999999</v>
      </c>
      <c r="J42" s="61">
        <f t="shared" si="2"/>
        <v>0</v>
      </c>
      <c r="K42" s="61">
        <f t="shared" si="0"/>
        <v>0</v>
      </c>
    </row>
    <row r="43" spans="1:11" ht="39.6" customHeight="1" thickBot="1" x14ac:dyDescent="0.25">
      <c r="A43" s="153">
        <v>5358</v>
      </c>
      <c r="B43" s="424" t="s">
        <v>545</v>
      </c>
      <c r="C43" s="425"/>
      <c r="D43" s="202"/>
      <c r="E43" s="192" t="s">
        <v>14</v>
      </c>
      <c r="F43" s="123"/>
      <c r="G43" s="63">
        <f>IFERROR(ROUND(VLOOKUP($A43,'Ave Costs'!$A$1:$H$293, 6, FALSE), 2), " ")</f>
        <v>2.0099999999999998</v>
      </c>
      <c r="H43" s="63">
        <f t="shared" si="1"/>
        <v>0</v>
      </c>
      <c r="I43" s="63">
        <f>IFERROR(ROUND(VLOOKUP($A43,'Ave Costs'!$A$1:$H$293, 7, FALSE), 2), " ")</f>
        <v>1.1599999999999999</v>
      </c>
      <c r="J43" s="63">
        <f t="shared" si="2"/>
        <v>0</v>
      </c>
      <c r="K43" s="63">
        <f t="shared" si="0"/>
        <v>0</v>
      </c>
    </row>
    <row r="44" spans="1:11" ht="16.899999999999999" customHeight="1" thickTop="1" thickBot="1" x14ac:dyDescent="0.25">
      <c r="A44" s="413" t="s">
        <v>506</v>
      </c>
      <c r="B44" s="414"/>
      <c r="C44" s="414"/>
      <c r="D44" s="414"/>
      <c r="E44" s="414"/>
      <c r="F44" s="414"/>
      <c r="G44" s="66" t="s">
        <v>313</v>
      </c>
      <c r="H44" s="67">
        <f>SUM(H33:H43)</f>
        <v>0</v>
      </c>
      <c r="I44" s="66" t="s">
        <v>314</v>
      </c>
      <c r="J44" s="67">
        <f>SUM(J33:J43)</f>
        <v>0</v>
      </c>
      <c r="K44" s="68">
        <f>SUM(K33:K43)</f>
        <v>0</v>
      </c>
    </row>
    <row r="45" spans="1:11" ht="28.9" customHeight="1" x14ac:dyDescent="0.25">
      <c r="A45" s="438" t="s">
        <v>377</v>
      </c>
      <c r="B45" s="439"/>
      <c r="C45" s="439"/>
      <c r="D45" s="297" t="s">
        <v>466</v>
      </c>
      <c r="E45" s="298" t="s">
        <v>84</v>
      </c>
      <c r="F45" s="297" t="s">
        <v>88</v>
      </c>
      <c r="G45" s="299" t="s">
        <v>7</v>
      </c>
      <c r="H45" s="299" t="s">
        <v>308</v>
      </c>
      <c r="I45" s="299" t="s">
        <v>6</v>
      </c>
      <c r="J45" s="299" t="s">
        <v>13</v>
      </c>
      <c r="K45" s="300" t="s">
        <v>9</v>
      </c>
    </row>
    <row r="46" spans="1:11" ht="27.6" customHeight="1" x14ac:dyDescent="0.2">
      <c r="A46" s="166">
        <v>4050</v>
      </c>
      <c r="B46" s="422" t="s">
        <v>435</v>
      </c>
      <c r="C46" s="423"/>
      <c r="D46" s="200"/>
      <c r="E46" s="190" t="s">
        <v>14</v>
      </c>
      <c r="F46" s="128"/>
      <c r="G46" s="60">
        <f>IFERROR(ROUND(VLOOKUP($A46,'Ave Costs'!$A$1:$H$293, 6, FALSE), 2), " ")</f>
        <v>4.0999999999999996</v>
      </c>
      <c r="H46" s="60">
        <f t="shared" si="1"/>
        <v>0</v>
      </c>
      <c r="I46" s="60">
        <f>IFERROR(ROUND(VLOOKUP($A46,'Ave Costs'!$A$1:$H$293, 7, FALSE), 2), " ")</f>
        <v>2</v>
      </c>
      <c r="J46" s="60">
        <f t="shared" si="2"/>
        <v>0</v>
      </c>
      <c r="K46" s="60">
        <f t="shared" si="0"/>
        <v>0</v>
      </c>
    </row>
    <row r="47" spans="1:11" ht="27.6" customHeight="1" x14ac:dyDescent="0.2">
      <c r="A47" s="152">
        <v>4051</v>
      </c>
      <c r="B47" s="463" t="s">
        <v>492</v>
      </c>
      <c r="C47" s="464"/>
      <c r="D47" s="203"/>
      <c r="E47" s="191" t="s">
        <v>14</v>
      </c>
      <c r="F47" s="122"/>
      <c r="G47" s="60">
        <f>IFERROR(ROUND(VLOOKUP($A47,'Ave Costs'!$A$1:$H$293, 6, FALSE), 2), " ")</f>
        <v>5.9</v>
      </c>
      <c r="H47" s="61">
        <f t="shared" si="1"/>
        <v>0</v>
      </c>
      <c r="I47" s="60">
        <f>IFERROR(ROUND(VLOOKUP($A47,'Ave Costs'!$A$1:$H$293, 7, FALSE), 2), " ")</f>
        <v>2</v>
      </c>
      <c r="J47" s="61">
        <f t="shared" si="2"/>
        <v>0</v>
      </c>
      <c r="K47" s="61">
        <f t="shared" si="0"/>
        <v>0</v>
      </c>
    </row>
    <row r="48" spans="1:11" ht="27.6" customHeight="1" x14ac:dyDescent="0.2">
      <c r="A48" s="152">
        <v>5240</v>
      </c>
      <c r="B48" s="422" t="s">
        <v>493</v>
      </c>
      <c r="C48" s="423"/>
      <c r="D48" s="204"/>
      <c r="E48" s="191" t="s">
        <v>14</v>
      </c>
      <c r="F48" s="122"/>
      <c r="G48" s="60">
        <f>IFERROR(ROUND(VLOOKUP($A48,'Ave Costs'!$A$1:$H$293, 6, FALSE), 2), " ")</f>
        <v>4.5599999999999996</v>
      </c>
      <c r="H48" s="61">
        <f t="shared" si="1"/>
        <v>0</v>
      </c>
      <c r="I48" s="60">
        <f>IFERROR(ROUND(VLOOKUP($A48,'Ave Costs'!$A$1:$H$293, 7, FALSE), 2), " ")</f>
        <v>2.46</v>
      </c>
      <c r="J48" s="61">
        <f t="shared" si="2"/>
        <v>0</v>
      </c>
      <c r="K48" s="61">
        <f t="shared" si="0"/>
        <v>0</v>
      </c>
    </row>
    <row r="49" spans="1:11" ht="27.6" customHeight="1" x14ac:dyDescent="0.2">
      <c r="A49" s="152">
        <v>5250</v>
      </c>
      <c r="B49" s="422" t="s">
        <v>438</v>
      </c>
      <c r="C49" s="423"/>
      <c r="D49" s="204"/>
      <c r="E49" s="191" t="s">
        <v>14</v>
      </c>
      <c r="F49" s="122"/>
      <c r="G49" s="60">
        <f>IFERROR(ROUND(VLOOKUP($A49,'Ave Costs'!$A$1:$H$293, 6, FALSE), 2), " ")</f>
        <v>5.9</v>
      </c>
      <c r="H49" s="61">
        <f t="shared" si="1"/>
        <v>0</v>
      </c>
      <c r="I49" s="60">
        <f>IFERROR(ROUND(VLOOKUP($A49,'Ave Costs'!$A$1:$H$293, 7, FALSE), 2), " ")</f>
        <v>2</v>
      </c>
      <c r="J49" s="61">
        <f t="shared" si="2"/>
        <v>0</v>
      </c>
      <c r="K49" s="61">
        <f t="shared" si="0"/>
        <v>0</v>
      </c>
    </row>
    <row r="50" spans="1:11" ht="27.6" customHeight="1" x14ac:dyDescent="0.2">
      <c r="A50" s="152">
        <v>5306</v>
      </c>
      <c r="B50" s="422" t="s">
        <v>439</v>
      </c>
      <c r="C50" s="423"/>
      <c r="D50" s="204"/>
      <c r="E50" s="191" t="s">
        <v>14</v>
      </c>
      <c r="F50" s="122"/>
      <c r="G50" s="60">
        <f>IFERROR(ROUND(VLOOKUP($A50,'Ave Costs'!$A$1:$H$293, 6, FALSE), 2), " ")</f>
        <v>5.9</v>
      </c>
      <c r="H50" s="61">
        <f t="shared" si="1"/>
        <v>0</v>
      </c>
      <c r="I50" s="60">
        <f>IFERROR(ROUND(VLOOKUP($A50,'Ave Costs'!$A$1:$H$293, 7, FALSE), 2), " ")</f>
        <v>2</v>
      </c>
      <c r="J50" s="61">
        <f t="shared" si="2"/>
        <v>0</v>
      </c>
      <c r="K50" s="61">
        <f t="shared" si="0"/>
        <v>0</v>
      </c>
    </row>
    <row r="51" spans="1:11" ht="27.6" customHeight="1" x14ac:dyDescent="0.2">
      <c r="A51" s="152">
        <v>5340</v>
      </c>
      <c r="B51" s="422" t="s">
        <v>494</v>
      </c>
      <c r="C51" s="423"/>
      <c r="D51" s="204"/>
      <c r="E51" s="191" t="s">
        <v>14</v>
      </c>
      <c r="F51" s="122"/>
      <c r="G51" s="60">
        <f>IFERROR(ROUND(VLOOKUP($A51,'Ave Costs'!$A$1:$H$293, 6, FALSE), 2), " ")</f>
        <v>2.0499999999999998</v>
      </c>
      <c r="H51" s="61">
        <f t="shared" si="1"/>
        <v>0</v>
      </c>
      <c r="I51" s="60">
        <f>IFERROR(ROUND(VLOOKUP($A51,'Ave Costs'!$A$1:$H$293, 7, FALSE), 2), " ")</f>
        <v>3.87</v>
      </c>
      <c r="J51" s="61">
        <f t="shared" si="2"/>
        <v>0</v>
      </c>
      <c r="K51" s="61">
        <f t="shared" si="0"/>
        <v>0</v>
      </c>
    </row>
    <row r="52" spans="1:11" ht="27.6" customHeight="1" thickBot="1" x14ac:dyDescent="0.25">
      <c r="A52" s="153">
        <v>5401</v>
      </c>
      <c r="B52" s="424" t="s">
        <v>311</v>
      </c>
      <c r="C52" s="425"/>
      <c r="D52" s="202"/>
      <c r="E52" s="192" t="s">
        <v>14</v>
      </c>
      <c r="F52" s="123"/>
      <c r="G52" s="63">
        <f>IFERROR(ROUND(VLOOKUP($A52,'Ave Costs'!$A$1:$H$293, 6, FALSE), 2), " ")</f>
        <v>5.16</v>
      </c>
      <c r="H52" s="63">
        <f t="shared" si="1"/>
        <v>0</v>
      </c>
      <c r="I52" s="63">
        <f>IFERROR(ROUND(VLOOKUP($A52,'Ave Costs'!$A$1:$H$293, 7, FALSE), 2), " ")</f>
        <v>2.97</v>
      </c>
      <c r="J52" s="63">
        <f t="shared" si="2"/>
        <v>0</v>
      </c>
      <c r="K52" s="63">
        <f t="shared" si="0"/>
        <v>0</v>
      </c>
    </row>
    <row r="53" spans="1:11" ht="16.899999999999999" customHeight="1" thickTop="1" thickBot="1" x14ac:dyDescent="0.25">
      <c r="A53" s="413" t="s">
        <v>507</v>
      </c>
      <c r="B53" s="414"/>
      <c r="C53" s="414"/>
      <c r="D53" s="414"/>
      <c r="E53" s="414"/>
      <c r="F53" s="414"/>
      <c r="G53" s="66" t="s">
        <v>313</v>
      </c>
      <c r="H53" s="67">
        <f>SUM(H46:H52)</f>
        <v>0</v>
      </c>
      <c r="I53" s="66" t="s">
        <v>314</v>
      </c>
      <c r="J53" s="67">
        <f>SUM(J46:J52)</f>
        <v>0</v>
      </c>
      <c r="K53" s="68">
        <f>SUM(K46:K52)</f>
        <v>0</v>
      </c>
    </row>
    <row r="54" spans="1:11" ht="15" customHeight="1" x14ac:dyDescent="0.25">
      <c r="A54" s="438" t="s">
        <v>378</v>
      </c>
      <c r="B54" s="439"/>
      <c r="C54" s="439"/>
      <c r="D54" s="297" t="s">
        <v>466</v>
      </c>
      <c r="E54" s="298" t="s">
        <v>84</v>
      </c>
      <c r="F54" s="297" t="s">
        <v>88</v>
      </c>
      <c r="G54" s="299" t="s">
        <v>7</v>
      </c>
      <c r="H54" s="299" t="s">
        <v>308</v>
      </c>
      <c r="I54" s="299" t="s">
        <v>6</v>
      </c>
      <c r="J54" s="299" t="s">
        <v>13</v>
      </c>
      <c r="K54" s="300" t="s">
        <v>9</v>
      </c>
    </row>
    <row r="55" spans="1:11" ht="27.95" customHeight="1" x14ac:dyDescent="0.2">
      <c r="A55" s="166">
        <v>10010</v>
      </c>
      <c r="B55" s="422" t="s">
        <v>68</v>
      </c>
      <c r="C55" s="423"/>
      <c r="D55" s="200"/>
      <c r="E55" s="190" t="s">
        <v>14</v>
      </c>
      <c r="F55" s="129"/>
      <c r="G55" s="60">
        <f>IFERROR(ROUND(VLOOKUP($A55,'Ave Costs'!$A$1:$H$293, 6, FALSE), 2), " ")</f>
        <v>61.71</v>
      </c>
      <c r="H55" s="60">
        <f t="shared" si="1"/>
        <v>0</v>
      </c>
      <c r="I55" s="60">
        <f>IFERROR(ROUND(VLOOKUP($A55,'Ave Costs'!$A$1:$J$293, 7, FALSE), 2), " ")</f>
        <v>10</v>
      </c>
      <c r="J55" s="60">
        <f t="shared" si="2"/>
        <v>0</v>
      </c>
      <c r="K55" s="60">
        <f t="shared" si="0"/>
        <v>0</v>
      </c>
    </row>
    <row r="56" spans="1:11" ht="27.95" customHeight="1" x14ac:dyDescent="0.2">
      <c r="A56" s="152">
        <v>10110</v>
      </c>
      <c r="B56" s="422" t="s">
        <v>69</v>
      </c>
      <c r="C56" s="423"/>
      <c r="D56" s="204"/>
      <c r="E56" s="191" t="s">
        <v>14</v>
      </c>
      <c r="F56" s="129"/>
      <c r="G56" s="60">
        <f>IFERROR(ROUND(VLOOKUP($A56,'Ave Costs'!$A$1:$H$293, 6, FALSE), 2), " ")</f>
        <v>61.71</v>
      </c>
      <c r="H56" s="61">
        <f t="shared" si="1"/>
        <v>0</v>
      </c>
      <c r="I56" s="60">
        <f>IFERROR(ROUND(VLOOKUP($A56,'Ave Costs'!$A$1:$J$293, 7, FALSE), 2), " ")</f>
        <v>12.75</v>
      </c>
      <c r="J56" s="61">
        <f t="shared" si="2"/>
        <v>0</v>
      </c>
      <c r="K56" s="61">
        <f t="shared" si="0"/>
        <v>0</v>
      </c>
    </row>
    <row r="57" spans="1:11" ht="27.95" customHeight="1" x14ac:dyDescent="0.2">
      <c r="A57" s="152">
        <v>10210</v>
      </c>
      <c r="B57" s="422" t="s">
        <v>259</v>
      </c>
      <c r="C57" s="423"/>
      <c r="D57" s="204"/>
      <c r="E57" s="191" t="s">
        <v>14</v>
      </c>
      <c r="F57" s="129"/>
      <c r="G57" s="60">
        <f>IFERROR(ROUND(VLOOKUP($A57,'Ave Costs'!$A$1:$H$293, 6, FALSE), 2), " ")</f>
        <v>61.71</v>
      </c>
      <c r="H57" s="61">
        <f t="shared" si="1"/>
        <v>0</v>
      </c>
      <c r="I57" s="60">
        <f>IFERROR(ROUND(VLOOKUP($A57,'Ave Costs'!$A$1:$J$293, 7, FALSE), 2), " ")</f>
        <v>15</v>
      </c>
      <c r="J57" s="61">
        <f t="shared" si="2"/>
        <v>0</v>
      </c>
      <c r="K57" s="61">
        <f t="shared" si="0"/>
        <v>0</v>
      </c>
    </row>
    <row r="58" spans="1:11" ht="27.95" customHeight="1" x14ac:dyDescent="0.2">
      <c r="A58" s="152">
        <v>10310</v>
      </c>
      <c r="B58" s="422" t="s">
        <v>260</v>
      </c>
      <c r="C58" s="423"/>
      <c r="D58" s="204"/>
      <c r="E58" s="191" t="s">
        <v>14</v>
      </c>
      <c r="F58" s="129"/>
      <c r="G58" s="60">
        <f>IFERROR(ROUND(VLOOKUP($A58,'Ave Costs'!$A$1:$H$293, 6, FALSE), 2), " ")</f>
        <v>61.71</v>
      </c>
      <c r="H58" s="61">
        <f t="shared" si="1"/>
        <v>0</v>
      </c>
      <c r="I58" s="60">
        <f>IFERROR(ROUND(VLOOKUP($A58,'Ave Costs'!$A$1:$J$293, 7, FALSE), 2), " ")</f>
        <v>17.25</v>
      </c>
      <c r="J58" s="61">
        <f t="shared" si="2"/>
        <v>0</v>
      </c>
      <c r="K58" s="61">
        <f t="shared" si="0"/>
        <v>0</v>
      </c>
    </row>
    <row r="59" spans="1:11" ht="27.95" customHeight="1" x14ac:dyDescent="0.2">
      <c r="A59" s="152">
        <v>10410</v>
      </c>
      <c r="B59" s="422" t="s">
        <v>467</v>
      </c>
      <c r="C59" s="423"/>
      <c r="D59" s="204"/>
      <c r="E59" s="191" t="s">
        <v>14</v>
      </c>
      <c r="F59" s="129"/>
      <c r="G59" s="60">
        <f>IFERROR(ROUND(VLOOKUP($A59,'Ave Costs'!$A$1:$H$293, 6, FALSE), 2), " ")</f>
        <v>2.0299999999999998</v>
      </c>
      <c r="H59" s="61">
        <f t="shared" si="1"/>
        <v>0</v>
      </c>
      <c r="I59" s="60">
        <f>IFERROR(ROUND(VLOOKUP($A59,'Ave Costs'!$A$1:$J$293, 7, FALSE), 2), " ")</f>
        <v>1.95</v>
      </c>
      <c r="J59" s="61">
        <f t="shared" si="2"/>
        <v>0</v>
      </c>
      <c r="K59" s="61">
        <f t="shared" si="0"/>
        <v>0</v>
      </c>
    </row>
    <row r="60" spans="1:11" ht="27.95" customHeight="1" x14ac:dyDescent="0.2">
      <c r="A60" s="152">
        <v>10510</v>
      </c>
      <c r="B60" s="422" t="s">
        <v>125</v>
      </c>
      <c r="C60" s="423"/>
      <c r="D60" s="204"/>
      <c r="E60" s="191" t="s">
        <v>14</v>
      </c>
      <c r="F60" s="129"/>
      <c r="G60" s="60">
        <f>IFERROR(ROUND(VLOOKUP($A60,'Ave Costs'!$A$1:$H$293, 6, FALSE), 2), " ")</f>
        <v>61.71</v>
      </c>
      <c r="H60" s="61">
        <f t="shared" si="1"/>
        <v>0</v>
      </c>
      <c r="I60" s="60">
        <f>IFERROR(ROUND(VLOOKUP($A60,'Ave Costs'!$A$1:$J$293, 7, FALSE), 2), " ")</f>
        <v>35</v>
      </c>
      <c r="J60" s="61">
        <f t="shared" si="2"/>
        <v>0</v>
      </c>
      <c r="K60" s="61">
        <f t="shared" si="0"/>
        <v>0</v>
      </c>
    </row>
    <row r="61" spans="1:11" ht="27.95" customHeight="1" x14ac:dyDescent="0.2">
      <c r="A61" s="152">
        <v>10711</v>
      </c>
      <c r="B61" s="422" t="s">
        <v>468</v>
      </c>
      <c r="C61" s="423"/>
      <c r="D61" s="204"/>
      <c r="E61" s="191" t="s">
        <v>17</v>
      </c>
      <c r="F61" s="129"/>
      <c r="G61" s="60">
        <f>IFERROR(ROUND(VLOOKUP($A61,'Ave Costs'!$A$1:$H$293, 6, FALSE), 2), " ")</f>
        <v>1.0900000000000001</v>
      </c>
      <c r="H61" s="61">
        <f t="shared" si="1"/>
        <v>0</v>
      </c>
      <c r="I61" s="60">
        <f>IFERROR(ROUND(VLOOKUP($A61,'Ave Costs'!$A$1:$J$293, 7, FALSE), 2), " ")</f>
        <v>1.68</v>
      </c>
      <c r="J61" s="61">
        <f t="shared" si="2"/>
        <v>0</v>
      </c>
      <c r="K61" s="61">
        <f t="shared" si="0"/>
        <v>0</v>
      </c>
    </row>
    <row r="62" spans="1:11" ht="27.95" customHeight="1" x14ac:dyDescent="0.2">
      <c r="A62" s="152">
        <v>10712</v>
      </c>
      <c r="B62" s="422" t="s">
        <v>469</v>
      </c>
      <c r="C62" s="423"/>
      <c r="D62" s="204"/>
      <c r="E62" s="191" t="s">
        <v>18</v>
      </c>
      <c r="F62" s="129"/>
      <c r="G62" s="60">
        <f>IFERROR(ROUND(VLOOKUP($A62,'Ave Costs'!$A$1:$H$293, 6, FALSE), 2), " ")</f>
        <v>1.0900000000000001</v>
      </c>
      <c r="H62" s="61">
        <f t="shared" si="1"/>
        <v>0</v>
      </c>
      <c r="I62" s="60">
        <f>IFERROR(ROUND(VLOOKUP($A62,'Ave Costs'!$A$1:$J$293, 7, FALSE), 2), " ")</f>
        <v>1.68</v>
      </c>
      <c r="J62" s="61">
        <f t="shared" si="2"/>
        <v>0</v>
      </c>
      <c r="K62" s="61">
        <f t="shared" si="0"/>
        <v>0</v>
      </c>
    </row>
    <row r="63" spans="1:11" ht="27.95" customHeight="1" x14ac:dyDescent="0.2">
      <c r="A63" s="152">
        <v>10721</v>
      </c>
      <c r="B63" s="422" t="s">
        <v>470</v>
      </c>
      <c r="C63" s="423"/>
      <c r="D63" s="204"/>
      <c r="E63" s="191" t="s">
        <v>17</v>
      </c>
      <c r="F63" s="129"/>
      <c r="G63" s="60">
        <f>IFERROR(ROUND(VLOOKUP($A63,'Ave Costs'!$A$1:$H$293, 6, FALSE), 2), " ")</f>
        <v>0.76</v>
      </c>
      <c r="H63" s="61">
        <f t="shared" si="1"/>
        <v>0</v>
      </c>
      <c r="I63" s="60">
        <f>IFERROR(ROUND(VLOOKUP($A63,'Ave Costs'!$A$1:$J$293, 7, FALSE), 2), " ")</f>
        <v>3</v>
      </c>
      <c r="J63" s="61">
        <f t="shared" si="2"/>
        <v>0</v>
      </c>
      <c r="K63" s="61">
        <f t="shared" si="0"/>
        <v>0</v>
      </c>
    </row>
    <row r="64" spans="1:11" ht="27.95" customHeight="1" x14ac:dyDescent="0.2">
      <c r="A64" s="152">
        <v>10722</v>
      </c>
      <c r="B64" s="422" t="s">
        <v>471</v>
      </c>
      <c r="C64" s="423"/>
      <c r="D64" s="204"/>
      <c r="E64" s="191" t="s">
        <v>18</v>
      </c>
      <c r="F64" s="129"/>
      <c r="G64" s="60">
        <f>IFERROR(ROUND(VLOOKUP($A64,'Ave Costs'!$A$1:$H$293, 6, FALSE), 2), " ")</f>
        <v>0.76</v>
      </c>
      <c r="H64" s="61">
        <f t="shared" si="1"/>
        <v>0</v>
      </c>
      <c r="I64" s="60">
        <f>IFERROR(ROUND(VLOOKUP($A64,'Ave Costs'!$A$1:$J$293, 7, FALSE), 2), " ")</f>
        <v>3</v>
      </c>
      <c r="J64" s="61">
        <f t="shared" si="2"/>
        <v>0</v>
      </c>
      <c r="K64" s="61">
        <f t="shared" si="0"/>
        <v>0</v>
      </c>
    </row>
    <row r="65" spans="1:11" ht="27.95" customHeight="1" x14ac:dyDescent="0.2">
      <c r="A65" s="152">
        <v>10730</v>
      </c>
      <c r="B65" s="422" t="s">
        <v>62</v>
      </c>
      <c r="C65" s="423"/>
      <c r="D65" s="204"/>
      <c r="E65" s="191" t="s">
        <v>17</v>
      </c>
      <c r="F65" s="129"/>
      <c r="G65" s="60">
        <f>IFERROR(ROUND(VLOOKUP($A65,'Ave Costs'!$A$1:$H$293, 6, FALSE), 2), " ")</f>
        <v>29.33</v>
      </c>
      <c r="H65" s="61">
        <f t="shared" si="1"/>
        <v>0</v>
      </c>
      <c r="I65" s="60">
        <f>IFERROR(ROUND(VLOOKUP($A65,'Ave Costs'!$A$1:$J$293, 7, FALSE), 2), " ")</f>
        <v>37.5</v>
      </c>
      <c r="J65" s="61">
        <f t="shared" si="2"/>
        <v>0</v>
      </c>
      <c r="K65" s="61">
        <f t="shared" si="0"/>
        <v>0</v>
      </c>
    </row>
    <row r="66" spans="1:11" ht="27.95" customHeight="1" x14ac:dyDescent="0.2">
      <c r="A66" s="152">
        <v>10739</v>
      </c>
      <c r="B66" s="422" t="s">
        <v>67</v>
      </c>
      <c r="C66" s="423"/>
      <c r="D66" s="204"/>
      <c r="E66" s="191" t="s">
        <v>25</v>
      </c>
      <c r="F66" s="130"/>
      <c r="G66" s="60">
        <f>IFERROR(ROUND(VLOOKUP($A66,'Ave Costs'!$A$1:$H$293, 6, FALSE), 2), " ")</f>
        <v>508.9</v>
      </c>
      <c r="H66" s="61">
        <f t="shared" si="1"/>
        <v>0</v>
      </c>
      <c r="I66" s="60">
        <f>IFERROR(ROUND(VLOOKUP($A66,'Ave Costs'!$A$1:$J$293, 7, FALSE), 2), " ")</f>
        <v>150</v>
      </c>
      <c r="J66" s="61">
        <f t="shared" si="2"/>
        <v>0</v>
      </c>
      <c r="K66" s="61">
        <f t="shared" si="0"/>
        <v>0</v>
      </c>
    </row>
    <row r="67" spans="1:11" ht="27.95" customHeight="1" x14ac:dyDescent="0.2">
      <c r="A67" s="152">
        <v>10740</v>
      </c>
      <c r="B67" s="422" t="s">
        <v>407</v>
      </c>
      <c r="C67" s="423"/>
      <c r="D67" s="204"/>
      <c r="E67" s="191" t="s">
        <v>44</v>
      </c>
      <c r="F67" s="130"/>
      <c r="G67" s="60">
        <f>IFERROR(ROUND(VLOOKUP($A67,'Ave Costs'!$A$1:$H$293, 6, FALSE), 2), " ")</f>
        <v>1045.8800000000001</v>
      </c>
      <c r="H67" s="61">
        <f t="shared" si="1"/>
        <v>0</v>
      </c>
      <c r="I67" s="60">
        <f>IFERROR(ROUND(VLOOKUP($A67,'Ave Costs'!$A$1:$J$293, 7, FALSE), 2), " ")</f>
        <v>573.91999999999996</v>
      </c>
      <c r="J67" s="61">
        <f t="shared" si="2"/>
        <v>0</v>
      </c>
      <c r="K67" s="61">
        <f t="shared" si="0"/>
        <v>0</v>
      </c>
    </row>
    <row r="68" spans="1:11" ht="27.95" customHeight="1" x14ac:dyDescent="0.2">
      <c r="A68" s="152">
        <v>10742</v>
      </c>
      <c r="B68" s="422" t="s">
        <v>408</v>
      </c>
      <c r="C68" s="423"/>
      <c r="D68" s="204"/>
      <c r="E68" s="191" t="s">
        <v>25</v>
      </c>
      <c r="F68" s="130"/>
      <c r="G68" s="60">
        <f>IFERROR(ROUND(VLOOKUP($A68,'Ave Costs'!$A$1:$H$293, 6, FALSE), 2), " ")</f>
        <v>1045.8800000000001</v>
      </c>
      <c r="H68" s="61">
        <f t="shared" si="1"/>
        <v>0</v>
      </c>
      <c r="I68" s="60">
        <f>IFERROR(ROUND(VLOOKUP($A68,'Ave Costs'!$A$1:$J$293, 7, FALSE), 2), " ")</f>
        <v>573.91999999999996</v>
      </c>
      <c r="J68" s="61">
        <f t="shared" si="2"/>
        <v>0</v>
      </c>
      <c r="K68" s="61">
        <f t="shared" si="0"/>
        <v>0</v>
      </c>
    </row>
    <row r="69" spans="1:11" ht="27.95" customHeight="1" x14ac:dyDescent="0.2">
      <c r="A69" s="152">
        <v>10744</v>
      </c>
      <c r="B69" s="422" t="s">
        <v>546</v>
      </c>
      <c r="C69" s="423"/>
      <c r="D69" s="204"/>
      <c r="E69" s="191" t="s">
        <v>63</v>
      </c>
      <c r="F69" s="130"/>
      <c r="G69" s="381">
        <v>400</v>
      </c>
      <c r="H69" s="61">
        <f t="shared" si="1"/>
        <v>0</v>
      </c>
      <c r="I69" s="381">
        <v>400</v>
      </c>
      <c r="J69" s="61">
        <f t="shared" si="2"/>
        <v>0</v>
      </c>
      <c r="K69" s="61">
        <f t="shared" si="0"/>
        <v>0</v>
      </c>
    </row>
    <row r="70" spans="1:11" ht="27.95" customHeight="1" x14ac:dyDescent="0.2">
      <c r="A70" s="152">
        <v>10750</v>
      </c>
      <c r="B70" s="422" t="s">
        <v>472</v>
      </c>
      <c r="C70" s="423"/>
      <c r="D70" s="204"/>
      <c r="E70" s="191" t="s">
        <v>44</v>
      </c>
      <c r="F70" s="130"/>
      <c r="G70" s="60">
        <f>IFERROR(ROUND(VLOOKUP($A70,'Ave Costs'!$A$1:$H$293, 6, FALSE), 2), " ")</f>
        <v>15.92</v>
      </c>
      <c r="H70" s="61">
        <f t="shared" si="1"/>
        <v>0</v>
      </c>
      <c r="I70" s="60">
        <f>IFERROR(ROUND(VLOOKUP($A70,'Ave Costs'!$A$1:$J$293, 7, FALSE), 2), " ")</f>
        <v>23.6</v>
      </c>
      <c r="J70" s="61">
        <f t="shared" si="2"/>
        <v>0</v>
      </c>
      <c r="K70" s="61">
        <f t="shared" si="0"/>
        <v>0</v>
      </c>
    </row>
    <row r="71" spans="1:11" ht="27.95" customHeight="1" thickBot="1" x14ac:dyDescent="0.25">
      <c r="A71" s="153">
        <v>10752</v>
      </c>
      <c r="B71" s="440" t="s">
        <v>473</v>
      </c>
      <c r="C71" s="441"/>
      <c r="D71" s="202"/>
      <c r="E71" s="192" t="s">
        <v>25</v>
      </c>
      <c r="F71" s="131"/>
      <c r="G71" s="63">
        <f>IFERROR(ROUND(VLOOKUP($A71,'Ave Costs'!$A$1:$H$293, 6, FALSE), 2), " ")</f>
        <v>15.92</v>
      </c>
      <c r="H71" s="63">
        <f t="shared" si="1"/>
        <v>0</v>
      </c>
      <c r="I71" s="63">
        <f>IFERROR(ROUND(VLOOKUP($A71,'Ave Costs'!$A$1:$J$293, 7, FALSE), 2), " ")</f>
        <v>23.6</v>
      </c>
      <c r="J71" s="63">
        <f t="shared" si="2"/>
        <v>0</v>
      </c>
      <c r="K71" s="63">
        <f t="shared" si="0"/>
        <v>0</v>
      </c>
    </row>
    <row r="72" spans="1:11" ht="15" customHeight="1" thickTop="1" thickBot="1" x14ac:dyDescent="0.25">
      <c r="A72" s="413" t="s">
        <v>508</v>
      </c>
      <c r="B72" s="414"/>
      <c r="C72" s="414"/>
      <c r="D72" s="414"/>
      <c r="E72" s="414"/>
      <c r="F72" s="414"/>
      <c r="G72" s="66" t="s">
        <v>313</v>
      </c>
      <c r="H72" s="67">
        <f>SUM(H55:H71)</f>
        <v>0</v>
      </c>
      <c r="I72" s="66" t="s">
        <v>314</v>
      </c>
      <c r="J72" s="67">
        <f>SUM(J55:J71)</f>
        <v>0</v>
      </c>
      <c r="K72" s="68">
        <f>SUM(K55:K71)</f>
        <v>0</v>
      </c>
    </row>
    <row r="73" spans="1:11" ht="15.6" customHeight="1" x14ac:dyDescent="0.25">
      <c r="A73" s="446" t="s">
        <v>290</v>
      </c>
      <c r="B73" s="446"/>
      <c r="C73" s="446"/>
      <c r="D73" s="297" t="s">
        <v>466</v>
      </c>
      <c r="E73" s="301" t="s">
        <v>79</v>
      </c>
      <c r="F73" s="297" t="s">
        <v>88</v>
      </c>
      <c r="G73" s="299" t="s">
        <v>7</v>
      </c>
      <c r="H73" s="299" t="s">
        <v>308</v>
      </c>
      <c r="I73" s="299" t="s">
        <v>6</v>
      </c>
      <c r="J73" s="299" t="s">
        <v>13</v>
      </c>
      <c r="K73" s="300" t="s">
        <v>9</v>
      </c>
    </row>
    <row r="74" spans="1:11" ht="27.6" customHeight="1" x14ac:dyDescent="0.2">
      <c r="A74" s="152">
        <v>3030</v>
      </c>
      <c r="B74" s="422" t="s">
        <v>129</v>
      </c>
      <c r="C74" s="423"/>
      <c r="D74" s="200"/>
      <c r="E74" s="117" t="s">
        <v>81</v>
      </c>
      <c r="F74" s="122"/>
      <c r="G74" s="60">
        <f>IFERROR(ROUND(VLOOKUP($A74,'Ave Costs'!$A$1:$H$293, 6, FALSE), 2), " ")</f>
        <v>10</v>
      </c>
      <c r="H74" s="61">
        <f t="shared" si="1"/>
        <v>0</v>
      </c>
      <c r="I74" s="60">
        <f>IFERROR(ROUND(VLOOKUP($A74,'Ave Costs'!$A$1:$J$293, 7, FALSE), 2), " ")</f>
        <v>21.62</v>
      </c>
      <c r="J74" s="61">
        <f t="shared" si="2"/>
        <v>0</v>
      </c>
      <c r="K74" s="61">
        <f t="shared" si="0"/>
        <v>0</v>
      </c>
    </row>
    <row r="75" spans="1:11" ht="27.6" customHeight="1" x14ac:dyDescent="0.2">
      <c r="A75" s="152">
        <v>3100</v>
      </c>
      <c r="B75" s="422" t="s">
        <v>19</v>
      </c>
      <c r="C75" s="423"/>
      <c r="D75" s="204"/>
      <c r="E75" s="118" t="s">
        <v>81</v>
      </c>
      <c r="F75" s="122"/>
      <c r="G75" s="60">
        <f>IFERROR(ROUND(VLOOKUP($A75,'Ave Costs'!$A$1:$H$293, 6, FALSE), 2), " ")</f>
        <v>26.61</v>
      </c>
      <c r="H75" s="61">
        <f t="shared" si="1"/>
        <v>0</v>
      </c>
      <c r="I75" s="60">
        <f>IFERROR(ROUND(VLOOKUP($A75,'Ave Costs'!$A$1:$J$293, 7, FALSE), 2), " ")</f>
        <v>70.8</v>
      </c>
      <c r="J75" s="61">
        <f t="shared" si="2"/>
        <v>0</v>
      </c>
      <c r="K75" s="61">
        <f t="shared" si="0"/>
        <v>0</v>
      </c>
    </row>
    <row r="76" spans="1:11" ht="27.6" customHeight="1" x14ac:dyDescent="0.2">
      <c r="A76" s="152">
        <v>3110</v>
      </c>
      <c r="B76" s="422" t="s">
        <v>131</v>
      </c>
      <c r="C76" s="423"/>
      <c r="D76" s="204"/>
      <c r="E76" s="118" t="s">
        <v>81</v>
      </c>
      <c r="F76" s="122"/>
      <c r="G76" s="60">
        <f>IFERROR(ROUND(VLOOKUP($A76,'Ave Costs'!$A$1:$H$293, 6, FALSE), 2), " ")</f>
        <v>50.16</v>
      </c>
      <c r="H76" s="61">
        <f t="shared" si="1"/>
        <v>0</v>
      </c>
      <c r="I76" s="60">
        <f>IFERROR(ROUND(VLOOKUP($A76,'Ave Costs'!$A$1:$J$293, 7, FALSE), 2), " ")</f>
        <v>61.43</v>
      </c>
      <c r="J76" s="61">
        <f t="shared" si="2"/>
        <v>0</v>
      </c>
      <c r="K76" s="61">
        <f t="shared" si="0"/>
        <v>0</v>
      </c>
    </row>
    <row r="77" spans="1:11" ht="27.6" customHeight="1" x14ac:dyDescent="0.2">
      <c r="A77" s="152">
        <v>3120</v>
      </c>
      <c r="B77" s="422" t="s">
        <v>406</v>
      </c>
      <c r="C77" s="423"/>
      <c r="D77" s="204"/>
      <c r="E77" s="118" t="s">
        <v>81</v>
      </c>
      <c r="F77" s="122"/>
      <c r="G77" s="60">
        <f>IFERROR(ROUND(VLOOKUP($A77,'Ave Costs'!$A$1:$H$293, 6, FALSE), 2), " ")</f>
        <v>68.09</v>
      </c>
      <c r="H77" s="61">
        <f t="shared" si="1"/>
        <v>0</v>
      </c>
      <c r="I77" s="60">
        <f>IFERROR(ROUND(VLOOKUP($A77,'Ave Costs'!$A$1:$J$293, 7, FALSE), 2), " ")</f>
        <v>84.8</v>
      </c>
      <c r="J77" s="61">
        <f t="shared" si="2"/>
        <v>0</v>
      </c>
      <c r="K77" s="61">
        <f t="shared" si="0"/>
        <v>0</v>
      </c>
    </row>
    <row r="78" spans="1:11" ht="27.6" customHeight="1" x14ac:dyDescent="0.2">
      <c r="A78" s="152">
        <v>3130</v>
      </c>
      <c r="B78" s="422" t="s">
        <v>20</v>
      </c>
      <c r="C78" s="423"/>
      <c r="D78" s="204"/>
      <c r="E78" s="118" t="s">
        <v>81</v>
      </c>
      <c r="F78" s="122"/>
      <c r="G78" s="60">
        <f>IFERROR(ROUND(VLOOKUP($A78,'Ave Costs'!$A$1:$H$293, 6, FALSE), 2), " ")</f>
        <v>54.9</v>
      </c>
      <c r="H78" s="61">
        <f t="shared" si="1"/>
        <v>0</v>
      </c>
      <c r="I78" s="60">
        <f>IFERROR(ROUND(VLOOKUP($A78,'Ave Costs'!$A$1:$J$293, 7, FALSE), 2), " ")</f>
        <v>114.75</v>
      </c>
      <c r="J78" s="61">
        <f t="shared" si="2"/>
        <v>0</v>
      </c>
      <c r="K78" s="61">
        <f t="shared" si="0"/>
        <v>0</v>
      </c>
    </row>
    <row r="79" spans="1:11" ht="27.6" customHeight="1" x14ac:dyDescent="0.2">
      <c r="A79" s="152">
        <v>3140</v>
      </c>
      <c r="B79" s="422" t="s">
        <v>132</v>
      </c>
      <c r="C79" s="423"/>
      <c r="D79" s="204"/>
      <c r="E79" s="118" t="s">
        <v>81</v>
      </c>
      <c r="F79" s="122"/>
      <c r="G79" s="60">
        <f>IFERROR(ROUND(VLOOKUP($A79,'Ave Costs'!$A$1:$H$293, 6, FALSE), 2), " ")</f>
        <v>4.78</v>
      </c>
      <c r="H79" s="61">
        <f t="shared" si="1"/>
        <v>0</v>
      </c>
      <c r="I79" s="60">
        <f>IFERROR(ROUND(VLOOKUP($A79,'Ave Costs'!$A$1:$J$293, 7, FALSE), 2), " ")</f>
        <v>10.01</v>
      </c>
      <c r="J79" s="61">
        <f t="shared" si="2"/>
        <v>0</v>
      </c>
      <c r="K79" s="61">
        <f t="shared" si="0"/>
        <v>0</v>
      </c>
    </row>
    <row r="80" spans="1:11" ht="27.6" customHeight="1" x14ac:dyDescent="0.2">
      <c r="A80" s="152">
        <v>3150</v>
      </c>
      <c r="B80" s="422" t="s">
        <v>21</v>
      </c>
      <c r="C80" s="423"/>
      <c r="D80" s="204"/>
      <c r="E80" s="118" t="s">
        <v>81</v>
      </c>
      <c r="F80" s="122"/>
      <c r="G80" s="60">
        <f>IFERROR(ROUND(VLOOKUP($A80,'Ave Costs'!$A$1:$H$293, 6, FALSE), 2), " ")</f>
        <v>21.46</v>
      </c>
      <c r="H80" s="61">
        <f t="shared" si="1"/>
        <v>0</v>
      </c>
      <c r="I80" s="60">
        <f>IFERROR(ROUND(VLOOKUP($A80,'Ave Costs'!$A$1:$J$293, 7, FALSE), 2), " ")</f>
        <v>37.5</v>
      </c>
      <c r="J80" s="61">
        <f t="shared" si="2"/>
        <v>0</v>
      </c>
      <c r="K80" s="61">
        <f t="shared" si="0"/>
        <v>0</v>
      </c>
    </row>
    <row r="81" spans="1:11" ht="27.6" customHeight="1" x14ac:dyDescent="0.2">
      <c r="A81" s="152">
        <v>3155</v>
      </c>
      <c r="B81" s="422" t="s">
        <v>22</v>
      </c>
      <c r="C81" s="423"/>
      <c r="D81" s="204"/>
      <c r="E81" s="118" t="s">
        <v>81</v>
      </c>
      <c r="F81" s="122"/>
      <c r="G81" s="60">
        <f>IFERROR(ROUND(VLOOKUP($A81,'Ave Costs'!$A$1:$H$293, 6, FALSE), 2), " ")</f>
        <v>8.15</v>
      </c>
      <c r="H81" s="61">
        <f t="shared" si="1"/>
        <v>0</v>
      </c>
      <c r="I81" s="60">
        <f>IFERROR(ROUND(VLOOKUP($A81,'Ave Costs'!$A$1:$J$293, 7, FALSE), 2), " ")</f>
        <v>15.65</v>
      </c>
      <c r="J81" s="61">
        <f t="shared" si="2"/>
        <v>0</v>
      </c>
      <c r="K81" s="61">
        <f t="shared" si="0"/>
        <v>0</v>
      </c>
    </row>
    <row r="82" spans="1:11" ht="27.6" customHeight="1" x14ac:dyDescent="0.2">
      <c r="A82" s="152">
        <v>3192</v>
      </c>
      <c r="B82" s="422" t="s">
        <v>474</v>
      </c>
      <c r="C82" s="423"/>
      <c r="D82" s="204"/>
      <c r="E82" s="118" t="s">
        <v>81</v>
      </c>
      <c r="F82" s="122"/>
      <c r="G82" s="60">
        <f>IFERROR(ROUND(VLOOKUP($A82,'Ave Costs'!$A$1:$H$293, 6, FALSE), 2), " ")</f>
        <v>0.22</v>
      </c>
      <c r="H82" s="61">
        <f t="shared" si="1"/>
        <v>0</v>
      </c>
      <c r="I82" s="60">
        <f>IFERROR(ROUND(VLOOKUP($A82,'Ave Costs'!$A$1:$J$293, 7, FALSE), 2), " ")</f>
        <v>0.75</v>
      </c>
      <c r="J82" s="61">
        <f t="shared" si="2"/>
        <v>0</v>
      </c>
      <c r="K82" s="61">
        <f t="shared" si="0"/>
        <v>0</v>
      </c>
    </row>
    <row r="83" spans="1:11" ht="27.6" customHeight="1" x14ac:dyDescent="0.2">
      <c r="A83" s="152">
        <v>3194</v>
      </c>
      <c r="B83" s="422" t="s">
        <v>475</v>
      </c>
      <c r="C83" s="423"/>
      <c r="D83" s="204"/>
      <c r="E83" s="118" t="s">
        <v>81</v>
      </c>
      <c r="F83" s="122"/>
      <c r="G83" s="60">
        <f>IFERROR(ROUND(VLOOKUP($A83,'Ave Costs'!$A$1:$H$293, 6, FALSE), 2), " ")</f>
        <v>0.22</v>
      </c>
      <c r="H83" s="61">
        <f t="shared" si="1"/>
        <v>0</v>
      </c>
      <c r="I83" s="60">
        <f>IFERROR(ROUND(VLOOKUP($A83,'Ave Costs'!$A$1:$J$293, 7, FALSE), 2), " ")</f>
        <v>0.75</v>
      </c>
      <c r="J83" s="61">
        <f t="shared" si="2"/>
        <v>0</v>
      </c>
      <c r="K83" s="61">
        <f t="shared" si="0"/>
        <v>0</v>
      </c>
    </row>
    <row r="84" spans="1:11" ht="27.6" customHeight="1" x14ac:dyDescent="0.2">
      <c r="A84" s="152">
        <v>5370</v>
      </c>
      <c r="B84" s="422" t="s">
        <v>547</v>
      </c>
      <c r="C84" s="423"/>
      <c r="D84" s="204"/>
      <c r="E84" s="118" t="s">
        <v>81</v>
      </c>
      <c r="F84" s="122"/>
      <c r="G84" s="60">
        <f>IFERROR(ROUND(VLOOKUP($A84,'Ave Costs'!$A$1:$H$293, 6, FALSE), 2), " ")</f>
        <v>0.92</v>
      </c>
      <c r="H84" s="61">
        <f t="shared" si="1"/>
        <v>0</v>
      </c>
      <c r="I84" s="60">
        <f>IFERROR(ROUND(VLOOKUP($A84,'Ave Costs'!$A$1:$J$293, 7, FALSE), 2), " ")</f>
        <v>1.86</v>
      </c>
      <c r="J84" s="61">
        <f t="shared" si="2"/>
        <v>0</v>
      </c>
      <c r="K84" s="61">
        <f t="shared" si="0"/>
        <v>0</v>
      </c>
    </row>
    <row r="85" spans="1:11" ht="27.6" customHeight="1" x14ac:dyDescent="0.2">
      <c r="A85" s="152">
        <v>6170</v>
      </c>
      <c r="B85" s="422" t="s">
        <v>548</v>
      </c>
      <c r="C85" s="423"/>
      <c r="D85" s="204"/>
      <c r="E85" s="118" t="s">
        <v>81</v>
      </c>
      <c r="F85" s="122"/>
      <c r="G85" s="60">
        <f>IFERROR(ROUND(VLOOKUP($A85,'Ave Costs'!$A$1:$H$293, 6, FALSE), 2), " ")</f>
        <v>11.48</v>
      </c>
      <c r="H85" s="61">
        <f t="shared" si="1"/>
        <v>0</v>
      </c>
      <c r="I85" s="60">
        <f>IFERROR(ROUND(VLOOKUP($A85,'Ave Costs'!$A$1:$J$293, 7, FALSE), 2), " ")</f>
        <v>60</v>
      </c>
      <c r="J85" s="61">
        <f t="shared" si="2"/>
        <v>0</v>
      </c>
      <c r="K85" s="61">
        <f t="shared" si="0"/>
        <v>0</v>
      </c>
    </row>
    <row r="86" spans="1:11" ht="27.6" customHeight="1" x14ac:dyDescent="0.2">
      <c r="A86" s="152">
        <v>6180</v>
      </c>
      <c r="B86" s="422" t="s">
        <v>549</v>
      </c>
      <c r="C86" s="423"/>
      <c r="D86" s="204"/>
      <c r="E86" s="118" t="s">
        <v>81</v>
      </c>
      <c r="F86" s="122"/>
      <c r="G86" s="60">
        <f>IFERROR(ROUND(VLOOKUP($A86,'Ave Costs'!$A$1:$H$293, 6, FALSE), 2), " ")</f>
        <v>11.5</v>
      </c>
      <c r="H86" s="61">
        <f t="shared" si="1"/>
        <v>0</v>
      </c>
      <c r="I86" s="60">
        <f>IFERROR(ROUND(VLOOKUP($A86,'Ave Costs'!$A$1:$J$293, 7, FALSE), 2), " ")</f>
        <v>60</v>
      </c>
      <c r="J86" s="61">
        <f t="shared" si="2"/>
        <v>0</v>
      </c>
      <c r="K86" s="61">
        <f t="shared" si="0"/>
        <v>0</v>
      </c>
    </row>
    <row r="87" spans="1:11" ht="27.6" customHeight="1" x14ac:dyDescent="0.2">
      <c r="A87" s="152">
        <v>6190</v>
      </c>
      <c r="B87" s="422" t="s">
        <v>476</v>
      </c>
      <c r="C87" s="423"/>
      <c r="D87" s="204"/>
      <c r="E87" s="118" t="s">
        <v>81</v>
      </c>
      <c r="F87" s="122"/>
      <c r="G87" s="60">
        <f>IFERROR(ROUND(VLOOKUP($A87,'Ave Costs'!$A$1:$H$293, 6, FALSE), 2), " ")</f>
        <v>2.76</v>
      </c>
      <c r="H87" s="61">
        <f t="shared" si="1"/>
        <v>0</v>
      </c>
      <c r="I87" s="60">
        <f>IFERROR(ROUND(VLOOKUP($A87,'Ave Costs'!$A$1:$J$293, 7, FALSE), 2), " ")</f>
        <v>6.78</v>
      </c>
      <c r="J87" s="61">
        <f t="shared" si="2"/>
        <v>0</v>
      </c>
      <c r="K87" s="61">
        <f t="shared" si="0"/>
        <v>0</v>
      </c>
    </row>
    <row r="88" spans="1:11" ht="27.6" customHeight="1" x14ac:dyDescent="0.2">
      <c r="A88" s="152">
        <v>6200</v>
      </c>
      <c r="B88" s="422" t="s">
        <v>477</v>
      </c>
      <c r="C88" s="423"/>
      <c r="D88" s="204"/>
      <c r="E88" s="118" t="s">
        <v>81</v>
      </c>
      <c r="F88" s="122"/>
      <c r="G88" s="60">
        <f>IFERROR(ROUND(VLOOKUP($A88,'Ave Costs'!$A$1:$H$293, 6, FALSE), 2), " ")</f>
        <v>0.6</v>
      </c>
      <c r="H88" s="61">
        <f t="shared" si="1"/>
        <v>0</v>
      </c>
      <c r="I88" s="60">
        <f>IFERROR(ROUND(VLOOKUP($A88,'Ave Costs'!$A$1:$J$293, 7, FALSE), 2), " ")</f>
        <v>7</v>
      </c>
      <c r="J88" s="61">
        <f t="shared" si="2"/>
        <v>0</v>
      </c>
      <c r="K88" s="61">
        <f t="shared" si="0"/>
        <v>0</v>
      </c>
    </row>
    <row r="89" spans="1:11" ht="27.6" customHeight="1" x14ac:dyDescent="0.2">
      <c r="A89" s="152">
        <v>6210</v>
      </c>
      <c r="B89" s="422" t="s">
        <v>478</v>
      </c>
      <c r="C89" s="423"/>
      <c r="D89" s="204"/>
      <c r="E89" s="118" t="s">
        <v>81</v>
      </c>
      <c r="F89" s="122"/>
      <c r="G89" s="60">
        <f>IFERROR(ROUND(VLOOKUP($A89,'Ave Costs'!$A$1:$H$293, 6, FALSE), 2), " ")</f>
        <v>0.73</v>
      </c>
      <c r="H89" s="61">
        <f t="shared" si="1"/>
        <v>0</v>
      </c>
      <c r="I89" s="60">
        <f>IFERROR(ROUND(VLOOKUP($A89,'Ave Costs'!$A$1:$J$293, 7, FALSE), 2), " ")</f>
        <v>7</v>
      </c>
      <c r="J89" s="61">
        <f t="shared" si="2"/>
        <v>0</v>
      </c>
      <c r="K89" s="61">
        <f t="shared" si="0"/>
        <v>0</v>
      </c>
    </row>
    <row r="90" spans="1:11" ht="27.6" customHeight="1" x14ac:dyDescent="0.2">
      <c r="A90" s="152">
        <v>6250</v>
      </c>
      <c r="B90" s="422" t="s">
        <v>41</v>
      </c>
      <c r="C90" s="423"/>
      <c r="D90" s="204"/>
      <c r="E90" s="118" t="s">
        <v>81</v>
      </c>
      <c r="F90" s="122"/>
      <c r="G90" s="60">
        <f>IFERROR(ROUND(VLOOKUP($A90,'Ave Costs'!$A$1:$H$293, 6, FALSE), 2), " ")</f>
        <v>10.61</v>
      </c>
      <c r="H90" s="61">
        <f t="shared" si="1"/>
        <v>0</v>
      </c>
      <c r="I90" s="60">
        <f>IFERROR(ROUND(VLOOKUP($A90,'Ave Costs'!$A$1:$J$293, 7, FALSE), 2), " ")</f>
        <v>28.88</v>
      </c>
      <c r="J90" s="61">
        <f t="shared" si="2"/>
        <v>0</v>
      </c>
      <c r="K90" s="61">
        <f t="shared" si="0"/>
        <v>0</v>
      </c>
    </row>
    <row r="91" spans="1:11" ht="27.6" customHeight="1" x14ac:dyDescent="0.2">
      <c r="A91" s="152">
        <v>6260</v>
      </c>
      <c r="B91" s="422" t="s">
        <v>550</v>
      </c>
      <c r="C91" s="423"/>
      <c r="D91" s="204"/>
      <c r="E91" s="118" t="s">
        <v>81</v>
      </c>
      <c r="F91" s="122"/>
      <c r="G91" s="60">
        <f>IFERROR(ROUND(VLOOKUP($A91,'Ave Costs'!$A$1:$H$293, 6, FALSE), 2), " ")</f>
        <v>3.12</v>
      </c>
      <c r="H91" s="61">
        <f t="shared" si="1"/>
        <v>0</v>
      </c>
      <c r="I91" s="60">
        <f>IFERROR(ROUND(VLOOKUP($A91,'Ave Costs'!$A$1:$J$293, 7, FALSE), 2), " ")</f>
        <v>12</v>
      </c>
      <c r="J91" s="61">
        <f t="shared" si="2"/>
        <v>0</v>
      </c>
      <c r="K91" s="61">
        <f t="shared" si="0"/>
        <v>0</v>
      </c>
    </row>
    <row r="92" spans="1:11" ht="27.6" customHeight="1" x14ac:dyDescent="0.2">
      <c r="A92" s="152">
        <v>6430</v>
      </c>
      <c r="B92" s="422" t="s">
        <v>170</v>
      </c>
      <c r="C92" s="423"/>
      <c r="D92" s="204"/>
      <c r="E92" s="118" t="s">
        <v>81</v>
      </c>
      <c r="F92" s="122"/>
      <c r="G92" s="60">
        <f>IFERROR(ROUND(VLOOKUP($A92,'Ave Costs'!$A$1:$H$293, 6, FALSE), 2), " ")</f>
        <v>7.59</v>
      </c>
      <c r="H92" s="61">
        <f t="shared" si="1"/>
        <v>0</v>
      </c>
      <c r="I92" s="60">
        <f>IFERROR(ROUND(VLOOKUP($A92,'Ave Costs'!$A$1:$J$293, 7, FALSE), 2), " ")</f>
        <v>80</v>
      </c>
      <c r="J92" s="61">
        <f t="shared" si="2"/>
        <v>0</v>
      </c>
      <c r="K92" s="61">
        <f t="shared" si="0"/>
        <v>0</v>
      </c>
    </row>
    <row r="93" spans="1:11" ht="27.6" customHeight="1" x14ac:dyDescent="0.2">
      <c r="A93" s="152">
        <v>6450</v>
      </c>
      <c r="B93" s="422" t="s">
        <v>172</v>
      </c>
      <c r="C93" s="423"/>
      <c r="D93" s="204"/>
      <c r="E93" s="118" t="s">
        <v>81</v>
      </c>
      <c r="F93" s="122"/>
      <c r="G93" s="60">
        <f>IFERROR(ROUND(VLOOKUP($A93,'Ave Costs'!$A$1:$H$293, 6, FALSE), 2), " ")</f>
        <v>15</v>
      </c>
      <c r="H93" s="61">
        <f t="shared" si="1"/>
        <v>0</v>
      </c>
      <c r="I93" s="60">
        <f>IFERROR(ROUND(VLOOKUP($A93,'Ave Costs'!$A$1:$J$293, 7, FALSE), 2), " ")</f>
        <v>75</v>
      </c>
      <c r="J93" s="61">
        <f t="shared" si="2"/>
        <v>0</v>
      </c>
      <c r="K93" s="61">
        <f t="shared" ref="K93:K167" si="6">IFERROR(J93+H93," ")</f>
        <v>0</v>
      </c>
    </row>
    <row r="94" spans="1:11" ht="27.6" customHeight="1" x14ac:dyDescent="0.2">
      <c r="A94" s="152">
        <v>6540</v>
      </c>
      <c r="B94" s="422" t="s">
        <v>182</v>
      </c>
      <c r="C94" s="423"/>
      <c r="D94" s="204"/>
      <c r="E94" s="118" t="s">
        <v>81</v>
      </c>
      <c r="F94" s="122"/>
      <c r="G94" s="60">
        <f>IFERROR(ROUND(VLOOKUP($A94,'Ave Costs'!$A$1:$H$293, 6, FALSE), 2), " ")</f>
        <v>256.01</v>
      </c>
      <c r="H94" s="61">
        <f t="shared" si="1"/>
        <v>0</v>
      </c>
      <c r="I94" s="60">
        <f>IFERROR(ROUND(VLOOKUP($A94,'Ave Costs'!$A$1:$J$293, 7, FALSE), 2), " ")</f>
        <v>410.22</v>
      </c>
      <c r="J94" s="61">
        <f t="shared" si="2"/>
        <v>0</v>
      </c>
      <c r="K94" s="61">
        <f t="shared" si="6"/>
        <v>0</v>
      </c>
    </row>
    <row r="95" spans="1:11" ht="27.6" customHeight="1" x14ac:dyDescent="0.2">
      <c r="A95" s="152">
        <v>6541</v>
      </c>
      <c r="B95" s="422" t="s">
        <v>183</v>
      </c>
      <c r="C95" s="423"/>
      <c r="D95" s="204"/>
      <c r="E95" s="118" t="s">
        <v>81</v>
      </c>
      <c r="F95" s="122"/>
      <c r="G95" s="60">
        <f>IFERROR(ROUND(VLOOKUP($A95,'Ave Costs'!$A$1:$H$293, 6, FALSE), 2), " ")</f>
        <v>256.01</v>
      </c>
      <c r="H95" s="61">
        <f t="shared" si="1"/>
        <v>0</v>
      </c>
      <c r="I95" s="60">
        <f>IFERROR(ROUND(VLOOKUP($A95,'Ave Costs'!$A$1:$J$293, 7, FALSE), 2), " ")</f>
        <v>410.22</v>
      </c>
      <c r="J95" s="61">
        <f t="shared" si="2"/>
        <v>0</v>
      </c>
      <c r="K95" s="61">
        <f t="shared" si="6"/>
        <v>0</v>
      </c>
    </row>
    <row r="96" spans="1:11" ht="27.6" customHeight="1" x14ac:dyDescent="0.2">
      <c r="A96" s="152">
        <v>6550</v>
      </c>
      <c r="B96" s="422" t="s">
        <v>184</v>
      </c>
      <c r="C96" s="423"/>
      <c r="D96" s="204"/>
      <c r="E96" s="118" t="s">
        <v>81</v>
      </c>
      <c r="F96" s="122"/>
      <c r="G96" s="60">
        <f>IFERROR(ROUND(VLOOKUP($A96,'Ave Costs'!$A$1:$H$293, 6, FALSE), 2), " ")</f>
        <v>2.1</v>
      </c>
      <c r="H96" s="61">
        <f t="shared" si="1"/>
        <v>0</v>
      </c>
      <c r="I96" s="60">
        <f>IFERROR(ROUND(VLOOKUP($A96,'Ave Costs'!$A$1:$J$293, 7, FALSE), 2), " ")</f>
        <v>4.8</v>
      </c>
      <c r="J96" s="61">
        <f t="shared" si="2"/>
        <v>0</v>
      </c>
      <c r="K96" s="61">
        <f t="shared" si="6"/>
        <v>0</v>
      </c>
    </row>
    <row r="97" spans="1:11" ht="27.6" customHeight="1" x14ac:dyDescent="0.2">
      <c r="A97" s="152">
        <v>6560</v>
      </c>
      <c r="B97" s="422" t="s">
        <v>47</v>
      </c>
      <c r="C97" s="423"/>
      <c r="D97" s="204"/>
      <c r="E97" s="118" t="s">
        <v>81</v>
      </c>
      <c r="F97" s="122"/>
      <c r="G97" s="60">
        <f>IFERROR(ROUND(VLOOKUP($A97,'Ave Costs'!$A$1:$H$293, 6, FALSE), 2), " ")</f>
        <v>36.29</v>
      </c>
      <c r="H97" s="61">
        <f t="shared" si="1"/>
        <v>0</v>
      </c>
      <c r="I97" s="60">
        <f>IFERROR(ROUND(VLOOKUP($A97,'Ave Costs'!$A$1:$J$293, 7, FALSE), 2), " ")</f>
        <v>45</v>
      </c>
      <c r="J97" s="61">
        <f t="shared" si="2"/>
        <v>0</v>
      </c>
      <c r="K97" s="61">
        <f t="shared" si="6"/>
        <v>0</v>
      </c>
    </row>
    <row r="98" spans="1:11" ht="27.6" customHeight="1" x14ac:dyDescent="0.2">
      <c r="A98" s="152">
        <v>6570</v>
      </c>
      <c r="B98" s="422" t="s">
        <v>48</v>
      </c>
      <c r="C98" s="423"/>
      <c r="D98" s="204"/>
      <c r="E98" s="118" t="s">
        <v>81</v>
      </c>
      <c r="F98" s="122"/>
      <c r="G98" s="60">
        <f>IFERROR(ROUND(VLOOKUP($A98,'Ave Costs'!$A$1:$H$293, 6, FALSE), 2), " ")</f>
        <v>34.35</v>
      </c>
      <c r="H98" s="61">
        <f t="shared" si="1"/>
        <v>0</v>
      </c>
      <c r="I98" s="60">
        <f>IFERROR(ROUND(VLOOKUP($A98,'Ave Costs'!$A$1:$J$293, 7, FALSE), 2), " ")</f>
        <v>94.41</v>
      </c>
      <c r="J98" s="61">
        <f t="shared" si="2"/>
        <v>0</v>
      </c>
      <c r="K98" s="61">
        <f t="shared" si="6"/>
        <v>0</v>
      </c>
    </row>
    <row r="99" spans="1:11" ht="27.6" customHeight="1" x14ac:dyDescent="0.2">
      <c r="A99" s="152">
        <v>6600</v>
      </c>
      <c r="B99" s="422" t="s">
        <v>551</v>
      </c>
      <c r="C99" s="423"/>
      <c r="D99" s="204"/>
      <c r="E99" s="118" t="s">
        <v>81</v>
      </c>
      <c r="F99" s="122"/>
      <c r="G99" s="60">
        <f>IFERROR(ROUND(VLOOKUP($A99,'Ave Costs'!$A$1:$H$293, 6, FALSE), 2), " ")</f>
        <v>9.6</v>
      </c>
      <c r="H99" s="61">
        <f t="shared" si="1"/>
        <v>0</v>
      </c>
      <c r="I99" s="60">
        <f>IFERROR(ROUND(VLOOKUP($A99,'Ave Costs'!$A$1:$J$293, 7, FALSE), 2), " ")</f>
        <v>10.11</v>
      </c>
      <c r="J99" s="61">
        <f t="shared" si="2"/>
        <v>0</v>
      </c>
      <c r="K99" s="61">
        <f t="shared" si="6"/>
        <v>0</v>
      </c>
    </row>
    <row r="100" spans="1:11" ht="27.6" customHeight="1" x14ac:dyDescent="0.2">
      <c r="A100" s="152">
        <v>6610</v>
      </c>
      <c r="B100" s="422" t="s">
        <v>186</v>
      </c>
      <c r="C100" s="423"/>
      <c r="D100" s="204"/>
      <c r="E100" s="118" t="s">
        <v>81</v>
      </c>
      <c r="F100" s="122"/>
      <c r="G100" s="60">
        <f>IFERROR(ROUND(VLOOKUP($A100,'Ave Costs'!$A$1:$H$293, 6, FALSE), 2), " ")</f>
        <v>8.5</v>
      </c>
      <c r="H100" s="61">
        <f t="shared" si="1"/>
        <v>0</v>
      </c>
      <c r="I100" s="60">
        <f>IFERROR(ROUND(VLOOKUP($A100,'Ave Costs'!$A$1:$J$293, 7, FALSE), 2), " ")</f>
        <v>12.14</v>
      </c>
      <c r="J100" s="61">
        <f t="shared" si="2"/>
        <v>0</v>
      </c>
      <c r="K100" s="61">
        <f t="shared" si="6"/>
        <v>0</v>
      </c>
    </row>
    <row r="101" spans="1:11" ht="27.6" customHeight="1" x14ac:dyDescent="0.2">
      <c r="A101" s="152">
        <v>6620</v>
      </c>
      <c r="B101" s="422" t="s">
        <v>187</v>
      </c>
      <c r="C101" s="423"/>
      <c r="D101" s="204"/>
      <c r="E101" s="118" t="s">
        <v>81</v>
      </c>
      <c r="F101" s="122"/>
      <c r="G101" s="60">
        <f>IFERROR(ROUND(VLOOKUP($A101,'Ave Costs'!$A$1:$H$293, 6, FALSE), 2), " ")</f>
        <v>6.22</v>
      </c>
      <c r="H101" s="61">
        <f t="shared" si="1"/>
        <v>0</v>
      </c>
      <c r="I101" s="60">
        <f>IFERROR(ROUND(VLOOKUP($A101,'Ave Costs'!$A$1:$J$293, 7, FALSE), 2), " ")</f>
        <v>12.14</v>
      </c>
      <c r="J101" s="61">
        <f t="shared" si="2"/>
        <v>0</v>
      </c>
      <c r="K101" s="61">
        <f t="shared" si="6"/>
        <v>0</v>
      </c>
    </row>
    <row r="102" spans="1:11" ht="27.6" customHeight="1" x14ac:dyDescent="0.2">
      <c r="A102" s="152">
        <v>6630</v>
      </c>
      <c r="B102" s="422" t="s">
        <v>49</v>
      </c>
      <c r="C102" s="423"/>
      <c r="D102" s="204"/>
      <c r="E102" s="118" t="s">
        <v>81</v>
      </c>
      <c r="F102" s="122"/>
      <c r="G102" s="60">
        <f>IFERROR(ROUND(VLOOKUP($A102,'Ave Costs'!$A$1:$H$293, 6, FALSE), 2), " ")</f>
        <v>5.26</v>
      </c>
      <c r="H102" s="61">
        <f t="shared" si="1"/>
        <v>0</v>
      </c>
      <c r="I102" s="60">
        <f>IFERROR(ROUND(VLOOKUP($A102,'Ave Costs'!$A$1:$J$293, 7, FALSE), 2), " ")</f>
        <v>18.75</v>
      </c>
      <c r="J102" s="61">
        <f t="shared" si="2"/>
        <v>0</v>
      </c>
      <c r="K102" s="61">
        <f t="shared" si="6"/>
        <v>0</v>
      </c>
    </row>
    <row r="103" spans="1:11" ht="27.6" customHeight="1" x14ac:dyDescent="0.2">
      <c r="A103" s="152">
        <v>6640</v>
      </c>
      <c r="B103" s="422" t="s">
        <v>50</v>
      </c>
      <c r="C103" s="423"/>
      <c r="D103" s="204"/>
      <c r="E103" s="118" t="s">
        <v>81</v>
      </c>
      <c r="F103" s="122"/>
      <c r="G103" s="60">
        <f>IFERROR(ROUND(VLOOKUP($A103,'Ave Costs'!$A$1:$H$293, 6, FALSE), 2), " ")</f>
        <v>7.31</v>
      </c>
      <c r="H103" s="61">
        <f t="shared" si="1"/>
        <v>0</v>
      </c>
      <c r="I103" s="60">
        <f>IFERROR(ROUND(VLOOKUP($A103,'Ave Costs'!$A$1:$J$293, 7, FALSE), 2), " ")</f>
        <v>9.65</v>
      </c>
      <c r="J103" s="61">
        <f t="shared" si="2"/>
        <v>0</v>
      </c>
      <c r="K103" s="61">
        <f t="shared" si="6"/>
        <v>0</v>
      </c>
    </row>
    <row r="104" spans="1:11" ht="27.6" customHeight="1" x14ac:dyDescent="0.2">
      <c r="A104" s="152">
        <v>6650</v>
      </c>
      <c r="B104" s="422" t="s">
        <v>51</v>
      </c>
      <c r="C104" s="423"/>
      <c r="D104" s="204"/>
      <c r="E104" s="118" t="s">
        <v>81</v>
      </c>
      <c r="F104" s="122"/>
      <c r="G104" s="60">
        <f>IFERROR(ROUND(VLOOKUP($A104,'Ave Costs'!$A$1:$H$293, 6, FALSE), 2), " ")</f>
        <v>4.01</v>
      </c>
      <c r="H104" s="61">
        <f t="shared" si="1"/>
        <v>0</v>
      </c>
      <c r="I104" s="60">
        <f>IFERROR(ROUND(VLOOKUP($A104,'Ave Costs'!$A$1:$J$293, 7, FALSE), 2), " ")</f>
        <v>12.92</v>
      </c>
      <c r="J104" s="61">
        <f t="shared" si="2"/>
        <v>0</v>
      </c>
      <c r="K104" s="61">
        <f t="shared" si="6"/>
        <v>0</v>
      </c>
    </row>
    <row r="105" spans="1:11" ht="27.6" customHeight="1" x14ac:dyDescent="0.2">
      <c r="A105" s="152">
        <v>6660</v>
      </c>
      <c r="B105" s="422" t="s">
        <v>52</v>
      </c>
      <c r="C105" s="423"/>
      <c r="D105" s="204"/>
      <c r="E105" s="118" t="s">
        <v>81</v>
      </c>
      <c r="F105" s="122"/>
      <c r="G105" s="60">
        <f>IFERROR(ROUND(VLOOKUP($A105,'Ave Costs'!$A$1:$H$293, 6, FALSE), 2), " ")</f>
        <v>5.65</v>
      </c>
      <c r="H105" s="61">
        <f t="shared" si="1"/>
        <v>0</v>
      </c>
      <c r="I105" s="60">
        <f>IFERROR(ROUND(VLOOKUP($A105,'Ave Costs'!$A$1:$J$293, 7, FALSE), 2), " ")</f>
        <v>18.75</v>
      </c>
      <c r="J105" s="61">
        <f t="shared" si="2"/>
        <v>0</v>
      </c>
      <c r="K105" s="61">
        <f t="shared" si="6"/>
        <v>0</v>
      </c>
    </row>
    <row r="106" spans="1:11" ht="27.6" customHeight="1" x14ac:dyDescent="0.2">
      <c r="A106" s="152">
        <v>6670</v>
      </c>
      <c r="B106" s="422" t="s">
        <v>53</v>
      </c>
      <c r="C106" s="423"/>
      <c r="D106" s="204"/>
      <c r="E106" s="118" t="s">
        <v>81</v>
      </c>
      <c r="F106" s="122"/>
      <c r="G106" s="60">
        <f>IFERROR(ROUND(VLOOKUP($A106,'Ave Costs'!$A$1:$H$293, 6, FALSE), 2), " ")</f>
        <v>4.5</v>
      </c>
      <c r="H106" s="61">
        <f t="shared" si="1"/>
        <v>0</v>
      </c>
      <c r="I106" s="60">
        <f>IFERROR(ROUND(VLOOKUP($A106,'Ave Costs'!$A$1:$J$293, 7, FALSE), 2), " ")</f>
        <v>18.75</v>
      </c>
      <c r="J106" s="61">
        <f t="shared" si="2"/>
        <v>0</v>
      </c>
      <c r="K106" s="61">
        <f t="shared" si="6"/>
        <v>0</v>
      </c>
    </row>
    <row r="107" spans="1:11" ht="27.6" customHeight="1" x14ac:dyDescent="0.2">
      <c r="A107" s="152">
        <v>6680</v>
      </c>
      <c r="B107" s="422" t="s">
        <v>54</v>
      </c>
      <c r="C107" s="423"/>
      <c r="D107" s="204"/>
      <c r="E107" s="118" t="s">
        <v>81</v>
      </c>
      <c r="F107" s="122"/>
      <c r="G107" s="60">
        <f>IFERROR(ROUND(VLOOKUP($A107,'Ave Costs'!$A$1:$H$293, 6, FALSE), 2), " ")</f>
        <v>5.72</v>
      </c>
      <c r="H107" s="61">
        <f t="shared" si="1"/>
        <v>0</v>
      </c>
      <c r="I107" s="60">
        <f>IFERROR(ROUND(VLOOKUP($A107,'Ave Costs'!$A$1:$J$293, 7, FALSE), 2), " ")</f>
        <v>9.4700000000000006</v>
      </c>
      <c r="J107" s="61">
        <f t="shared" si="2"/>
        <v>0</v>
      </c>
      <c r="K107" s="61">
        <f t="shared" si="6"/>
        <v>0</v>
      </c>
    </row>
    <row r="108" spans="1:11" ht="27.6" customHeight="1" x14ac:dyDescent="0.2">
      <c r="A108" s="152">
        <v>6690</v>
      </c>
      <c r="B108" s="422" t="s">
        <v>55</v>
      </c>
      <c r="C108" s="423"/>
      <c r="D108" s="204"/>
      <c r="E108" s="118" t="s">
        <v>81</v>
      </c>
      <c r="F108" s="122"/>
      <c r="G108" s="60">
        <f>IFERROR(ROUND(VLOOKUP($A108,'Ave Costs'!$A$1:$H$293, 6, FALSE), 2), " ")</f>
        <v>3.96</v>
      </c>
      <c r="H108" s="61">
        <f t="shared" si="1"/>
        <v>0</v>
      </c>
      <c r="I108" s="60">
        <f>IFERROR(ROUND(VLOOKUP($A108,'Ave Costs'!$A$1:$J$293, 7, FALSE), 2), " ")</f>
        <v>9.5</v>
      </c>
      <c r="J108" s="61">
        <f t="shared" si="2"/>
        <v>0</v>
      </c>
      <c r="K108" s="61">
        <f t="shared" si="6"/>
        <v>0</v>
      </c>
    </row>
    <row r="109" spans="1:11" ht="27.6" customHeight="1" x14ac:dyDescent="0.2">
      <c r="A109" s="152">
        <v>6700</v>
      </c>
      <c r="B109" s="422" t="s">
        <v>56</v>
      </c>
      <c r="C109" s="423"/>
      <c r="D109" s="204"/>
      <c r="E109" s="118" t="s">
        <v>81</v>
      </c>
      <c r="F109" s="122"/>
      <c r="G109" s="60">
        <f>IFERROR(ROUND(VLOOKUP($A109,'Ave Costs'!$A$1:$H$293, 6, FALSE), 2), " ")</f>
        <v>6.27</v>
      </c>
      <c r="H109" s="61">
        <f t="shared" si="1"/>
        <v>0</v>
      </c>
      <c r="I109" s="60">
        <f>IFERROR(ROUND(VLOOKUP($A109,'Ave Costs'!$A$1:$J$293, 7, FALSE), 2), " ")</f>
        <v>12.32</v>
      </c>
      <c r="J109" s="61">
        <f t="shared" si="2"/>
        <v>0</v>
      </c>
      <c r="K109" s="61">
        <f t="shared" si="6"/>
        <v>0</v>
      </c>
    </row>
    <row r="110" spans="1:11" ht="27.6" customHeight="1" x14ac:dyDescent="0.2">
      <c r="A110" s="152">
        <v>6710</v>
      </c>
      <c r="B110" s="422" t="s">
        <v>57</v>
      </c>
      <c r="C110" s="423"/>
      <c r="D110" s="204"/>
      <c r="E110" s="118" t="s">
        <v>81</v>
      </c>
      <c r="F110" s="122"/>
      <c r="G110" s="60">
        <f>IFERROR(ROUND(VLOOKUP($A110,'Ave Costs'!$A$1:$H$293, 6, FALSE), 2), " ")</f>
        <v>31.94</v>
      </c>
      <c r="H110" s="61">
        <f t="shared" si="1"/>
        <v>0</v>
      </c>
      <c r="I110" s="60">
        <f>IFERROR(ROUND(VLOOKUP($A110,'Ave Costs'!$A$1:$J$293, 7, FALSE), 2), " ")</f>
        <v>56.25</v>
      </c>
      <c r="J110" s="61">
        <f t="shared" si="2"/>
        <v>0</v>
      </c>
      <c r="K110" s="61">
        <f t="shared" si="6"/>
        <v>0</v>
      </c>
    </row>
    <row r="111" spans="1:11" ht="27.6" customHeight="1" x14ac:dyDescent="0.2">
      <c r="A111" s="152">
        <v>6720</v>
      </c>
      <c r="B111" s="422" t="s">
        <v>58</v>
      </c>
      <c r="C111" s="423"/>
      <c r="D111" s="204"/>
      <c r="E111" s="118" t="s">
        <v>81</v>
      </c>
      <c r="F111" s="122"/>
      <c r="G111" s="60">
        <f>IFERROR(ROUND(VLOOKUP($A111,'Ave Costs'!$A$1:$H$293, 6, FALSE), 2), " ")</f>
        <v>24.25</v>
      </c>
      <c r="H111" s="61">
        <f t="shared" si="1"/>
        <v>0</v>
      </c>
      <c r="I111" s="60">
        <f>IFERROR(ROUND(VLOOKUP($A111,'Ave Costs'!$A$1:$J$293, 7, FALSE), 2), " ")</f>
        <v>56.25</v>
      </c>
      <c r="J111" s="61">
        <f t="shared" si="2"/>
        <v>0</v>
      </c>
      <c r="K111" s="61">
        <f t="shared" si="6"/>
        <v>0</v>
      </c>
    </row>
    <row r="112" spans="1:11" ht="27.6" customHeight="1" x14ac:dyDescent="0.2">
      <c r="A112" s="152">
        <v>6725</v>
      </c>
      <c r="B112" s="422" t="s">
        <v>59</v>
      </c>
      <c r="C112" s="423"/>
      <c r="D112" s="204"/>
      <c r="E112" s="118" t="s">
        <v>81</v>
      </c>
      <c r="F112" s="122"/>
      <c r="G112" s="60">
        <f>IFERROR(ROUND(VLOOKUP($A112,'Ave Costs'!$A$1:$H$293, 6, FALSE), 2), " ")</f>
        <v>31.18</v>
      </c>
      <c r="H112" s="61">
        <f t="shared" si="1"/>
        <v>0</v>
      </c>
      <c r="I112" s="60">
        <f>IFERROR(ROUND(VLOOKUP($A112,'Ave Costs'!$A$1:$J$293, 7, FALSE), 2), " ")</f>
        <v>56.25</v>
      </c>
      <c r="J112" s="61">
        <f t="shared" si="2"/>
        <v>0</v>
      </c>
      <c r="K112" s="61">
        <f t="shared" si="6"/>
        <v>0</v>
      </c>
    </row>
    <row r="113" spans="1:11" ht="27.6" customHeight="1" x14ac:dyDescent="0.2">
      <c r="A113" s="152">
        <v>6730</v>
      </c>
      <c r="B113" s="422" t="s">
        <v>60</v>
      </c>
      <c r="C113" s="423"/>
      <c r="D113" s="204"/>
      <c r="E113" s="118" t="s">
        <v>81</v>
      </c>
      <c r="F113" s="122"/>
      <c r="G113" s="60">
        <f>IFERROR(ROUND(VLOOKUP($A113,'Ave Costs'!$A$1:$H$293, 6, FALSE), 2), " ")</f>
        <v>50.25</v>
      </c>
      <c r="H113" s="61">
        <f t="shared" si="1"/>
        <v>0</v>
      </c>
      <c r="I113" s="60">
        <f>IFERROR(ROUND(VLOOKUP($A113,'Ave Costs'!$A$1:$J$293, 7, FALSE), 2), " ")</f>
        <v>57.12</v>
      </c>
      <c r="J113" s="61">
        <f t="shared" si="2"/>
        <v>0</v>
      </c>
      <c r="K113" s="61">
        <f t="shared" si="6"/>
        <v>0</v>
      </c>
    </row>
    <row r="114" spans="1:11" ht="27.6" customHeight="1" x14ac:dyDescent="0.2">
      <c r="A114" s="152">
        <v>6741</v>
      </c>
      <c r="B114" s="422" t="s">
        <v>188</v>
      </c>
      <c r="C114" s="423"/>
      <c r="D114" s="204"/>
      <c r="E114" s="118" t="s">
        <v>81</v>
      </c>
      <c r="F114" s="122"/>
      <c r="G114" s="60">
        <f>IFERROR(ROUND(VLOOKUP($A114,'Ave Costs'!$A$1:$H$293, 6, FALSE), 2), " ")</f>
        <v>25</v>
      </c>
      <c r="H114" s="61">
        <f t="shared" si="1"/>
        <v>0</v>
      </c>
      <c r="I114" s="60">
        <f>IFERROR(ROUND(VLOOKUP($A114,'Ave Costs'!$A$1:$J$293, 7, FALSE), 2), " ")</f>
        <v>37.5</v>
      </c>
      <c r="J114" s="61">
        <f t="shared" si="2"/>
        <v>0</v>
      </c>
      <c r="K114" s="61">
        <f t="shared" si="6"/>
        <v>0</v>
      </c>
    </row>
    <row r="115" spans="1:11" ht="27.6" customHeight="1" x14ac:dyDescent="0.2">
      <c r="A115" s="152">
        <v>6742</v>
      </c>
      <c r="B115" s="422" t="s">
        <v>189</v>
      </c>
      <c r="C115" s="423"/>
      <c r="D115" s="204"/>
      <c r="E115" s="118" t="s">
        <v>81</v>
      </c>
      <c r="F115" s="122"/>
      <c r="G115" s="60">
        <f>IFERROR(ROUND(VLOOKUP($A115,'Ave Costs'!$A$1:$H$293, 6, FALSE), 2), " ")</f>
        <v>30</v>
      </c>
      <c r="H115" s="61">
        <f t="shared" si="1"/>
        <v>0</v>
      </c>
      <c r="I115" s="60">
        <f>IFERROR(ROUND(VLOOKUP($A115,'Ave Costs'!$A$1:$J$293, 7, FALSE), 2), " ")</f>
        <v>37.5</v>
      </c>
      <c r="J115" s="61">
        <f t="shared" si="2"/>
        <v>0</v>
      </c>
      <c r="K115" s="61">
        <f t="shared" si="6"/>
        <v>0</v>
      </c>
    </row>
    <row r="116" spans="1:11" ht="27.6" customHeight="1" x14ac:dyDescent="0.2">
      <c r="A116" s="152">
        <v>6790</v>
      </c>
      <c r="B116" s="422" t="s">
        <v>193</v>
      </c>
      <c r="C116" s="423"/>
      <c r="D116" s="204"/>
      <c r="E116" s="118" t="s">
        <v>81</v>
      </c>
      <c r="F116" s="122"/>
      <c r="G116" s="60">
        <f>IFERROR(ROUND(VLOOKUP($A116,'Ave Costs'!$A$1:$H$293, 6, FALSE), 2), " ")</f>
        <v>150.01</v>
      </c>
      <c r="H116" s="61">
        <f t="shared" si="1"/>
        <v>0</v>
      </c>
      <c r="I116" s="60">
        <f>IFERROR(ROUND(VLOOKUP($A116,'Ave Costs'!$A$1:$J$293, 7, FALSE), 2), " ")</f>
        <v>187.5</v>
      </c>
      <c r="J116" s="61">
        <f t="shared" si="2"/>
        <v>0</v>
      </c>
      <c r="K116" s="61">
        <f t="shared" si="6"/>
        <v>0</v>
      </c>
    </row>
    <row r="117" spans="1:11" ht="27.6" customHeight="1" x14ac:dyDescent="0.2">
      <c r="A117" s="152">
        <v>7010</v>
      </c>
      <c r="B117" s="422" t="s">
        <v>194</v>
      </c>
      <c r="C117" s="423"/>
      <c r="D117" s="204"/>
      <c r="E117" s="118" t="s">
        <v>81</v>
      </c>
      <c r="F117" s="122"/>
      <c r="G117" s="60">
        <f>IFERROR(ROUND(VLOOKUP($A117,'Ave Costs'!$A$1:$H$293, 6, FALSE), 2), " ")</f>
        <v>0.44</v>
      </c>
      <c r="H117" s="61">
        <f t="shared" si="1"/>
        <v>0</v>
      </c>
      <c r="I117" s="60">
        <f>IFERROR(ROUND(VLOOKUP($A117,'Ave Costs'!$A$1:$J$293, 7, FALSE), 2), " ")</f>
        <v>5</v>
      </c>
      <c r="J117" s="61">
        <f t="shared" si="2"/>
        <v>0</v>
      </c>
      <c r="K117" s="61">
        <f t="shared" si="6"/>
        <v>0</v>
      </c>
    </row>
    <row r="118" spans="1:11" ht="27.6" customHeight="1" x14ac:dyDescent="0.2">
      <c r="A118" s="152">
        <v>7011</v>
      </c>
      <c r="B118" s="422" t="s">
        <v>195</v>
      </c>
      <c r="C118" s="423"/>
      <c r="D118" s="204"/>
      <c r="E118" s="118" t="s">
        <v>81</v>
      </c>
      <c r="F118" s="122"/>
      <c r="G118" s="60">
        <f>IFERROR(ROUND(VLOOKUP($A118,'Ave Costs'!$A$1:$H$293, 6, FALSE), 2), " ")</f>
        <v>0.44</v>
      </c>
      <c r="H118" s="61">
        <f t="shared" si="1"/>
        <v>0</v>
      </c>
      <c r="I118" s="60">
        <f>IFERROR(ROUND(VLOOKUP($A118,'Ave Costs'!$A$1:$J$293, 7, FALSE), 2), " ")</f>
        <v>5</v>
      </c>
      <c r="J118" s="61">
        <f t="shared" si="2"/>
        <v>0</v>
      </c>
      <c r="K118" s="61">
        <f t="shared" si="6"/>
        <v>0</v>
      </c>
    </row>
    <row r="119" spans="1:11" ht="27.6" customHeight="1" x14ac:dyDescent="0.2">
      <c r="A119" s="152">
        <v>7020</v>
      </c>
      <c r="B119" s="422" t="s">
        <v>196</v>
      </c>
      <c r="C119" s="423"/>
      <c r="D119" s="204"/>
      <c r="E119" s="118" t="s">
        <v>81</v>
      </c>
      <c r="F119" s="122"/>
      <c r="G119" s="60">
        <f>IFERROR(ROUND(VLOOKUP($A119,'Ave Costs'!$A$1:$H$293, 6, FALSE), 2), " ")</f>
        <v>0.78</v>
      </c>
      <c r="H119" s="61">
        <f t="shared" si="1"/>
        <v>0</v>
      </c>
      <c r="I119" s="60">
        <f>IFERROR(ROUND(VLOOKUP($A119,'Ave Costs'!$A$1:$J$293, 7, FALSE), 2), " ")</f>
        <v>5</v>
      </c>
      <c r="J119" s="61">
        <f t="shared" si="2"/>
        <v>0</v>
      </c>
      <c r="K119" s="61">
        <f t="shared" si="6"/>
        <v>0</v>
      </c>
    </row>
    <row r="120" spans="1:11" ht="27.6" customHeight="1" x14ac:dyDescent="0.2">
      <c r="A120" s="152">
        <v>7021</v>
      </c>
      <c r="B120" s="422" t="s">
        <v>197</v>
      </c>
      <c r="C120" s="423"/>
      <c r="D120" s="204"/>
      <c r="E120" s="118" t="s">
        <v>81</v>
      </c>
      <c r="F120" s="122"/>
      <c r="G120" s="60">
        <f>IFERROR(ROUND(VLOOKUP($A120,'Ave Costs'!$A$1:$H$293, 6, FALSE), 2), " ")</f>
        <v>1</v>
      </c>
      <c r="H120" s="61">
        <f t="shared" si="1"/>
        <v>0</v>
      </c>
      <c r="I120" s="60">
        <f>IFERROR(ROUND(VLOOKUP($A120,'Ave Costs'!$A$1:$J$293, 7, FALSE), 2), " ")</f>
        <v>5</v>
      </c>
      <c r="J120" s="61">
        <f t="shared" si="2"/>
        <v>0</v>
      </c>
      <c r="K120" s="61">
        <f t="shared" si="6"/>
        <v>0</v>
      </c>
    </row>
    <row r="121" spans="1:11" ht="27.6" customHeight="1" x14ac:dyDescent="0.2">
      <c r="A121" s="152">
        <v>7030</v>
      </c>
      <c r="B121" s="422" t="s">
        <v>198</v>
      </c>
      <c r="C121" s="423"/>
      <c r="D121" s="204"/>
      <c r="E121" s="118" t="s">
        <v>81</v>
      </c>
      <c r="F121" s="122"/>
      <c r="G121" s="60">
        <f>IFERROR(ROUND(VLOOKUP($A121,'Ave Costs'!$A$1:$H$293, 6, FALSE), 2), " ")</f>
        <v>1.41</v>
      </c>
      <c r="H121" s="61">
        <f t="shared" si="1"/>
        <v>0</v>
      </c>
      <c r="I121" s="60">
        <f>IFERROR(ROUND(VLOOKUP($A121,'Ave Costs'!$A$1:$J$293, 7, FALSE), 2), " ")</f>
        <v>5</v>
      </c>
      <c r="J121" s="61">
        <f t="shared" si="2"/>
        <v>0</v>
      </c>
      <c r="K121" s="61">
        <f t="shared" si="6"/>
        <v>0</v>
      </c>
    </row>
    <row r="122" spans="1:11" ht="27.6" customHeight="1" x14ac:dyDescent="0.2">
      <c r="A122" s="152">
        <v>7031</v>
      </c>
      <c r="B122" s="422" t="s">
        <v>199</v>
      </c>
      <c r="C122" s="423"/>
      <c r="D122" s="204"/>
      <c r="E122" s="118" t="s">
        <v>81</v>
      </c>
      <c r="F122" s="122"/>
      <c r="G122" s="60">
        <f>IFERROR(ROUND(VLOOKUP($A122,'Ave Costs'!$A$1:$H$293, 6, FALSE), 2), " ")</f>
        <v>1.1399999999999999</v>
      </c>
      <c r="H122" s="61">
        <f t="shared" si="1"/>
        <v>0</v>
      </c>
      <c r="I122" s="60">
        <f>IFERROR(ROUND(VLOOKUP($A122,'Ave Costs'!$A$1:$J$293, 7, FALSE), 2), " ")</f>
        <v>5</v>
      </c>
      <c r="J122" s="61">
        <f t="shared" si="2"/>
        <v>0</v>
      </c>
      <c r="K122" s="61">
        <f t="shared" si="6"/>
        <v>0</v>
      </c>
    </row>
    <row r="123" spans="1:11" ht="27.6" customHeight="1" x14ac:dyDescent="0.2">
      <c r="A123" s="152">
        <v>7040</v>
      </c>
      <c r="B123" s="422" t="s">
        <v>200</v>
      </c>
      <c r="C123" s="423"/>
      <c r="D123" s="204"/>
      <c r="E123" s="118" t="s">
        <v>81</v>
      </c>
      <c r="F123" s="122"/>
      <c r="G123" s="60">
        <f>IFERROR(ROUND(VLOOKUP($A123,'Ave Costs'!$A$1:$H$293, 6, FALSE), 2), " ")</f>
        <v>2.5099999999999998</v>
      </c>
      <c r="H123" s="61">
        <f t="shared" si="1"/>
        <v>0</v>
      </c>
      <c r="I123" s="60">
        <f>IFERROR(ROUND(VLOOKUP($A123,'Ave Costs'!$A$1:$J$293, 7, FALSE), 2), " ")</f>
        <v>5</v>
      </c>
      <c r="J123" s="61">
        <f t="shared" si="2"/>
        <v>0</v>
      </c>
      <c r="K123" s="61">
        <f t="shared" si="6"/>
        <v>0</v>
      </c>
    </row>
    <row r="124" spans="1:11" ht="27.6" customHeight="1" x14ac:dyDescent="0.2">
      <c r="A124" s="152">
        <v>7041</v>
      </c>
      <c r="B124" s="422" t="s">
        <v>201</v>
      </c>
      <c r="C124" s="423"/>
      <c r="D124" s="204"/>
      <c r="E124" s="118" t="s">
        <v>81</v>
      </c>
      <c r="F124" s="122"/>
      <c r="G124" s="60">
        <f>IFERROR(ROUND(VLOOKUP($A124,'Ave Costs'!$A$1:$H$293, 6, FALSE), 2), " ")</f>
        <v>1.74</v>
      </c>
      <c r="H124" s="61">
        <f t="shared" si="1"/>
        <v>0</v>
      </c>
      <c r="I124" s="60">
        <f>IFERROR(ROUND(VLOOKUP($A124,'Ave Costs'!$A$1:$J$293, 7, FALSE), 2), " ")</f>
        <v>5</v>
      </c>
      <c r="J124" s="61">
        <f t="shared" si="2"/>
        <v>0</v>
      </c>
      <c r="K124" s="61">
        <f t="shared" si="6"/>
        <v>0</v>
      </c>
    </row>
    <row r="125" spans="1:11" ht="27.6" customHeight="1" x14ac:dyDescent="0.2">
      <c r="A125" s="152">
        <v>7050</v>
      </c>
      <c r="B125" s="422" t="s">
        <v>202</v>
      </c>
      <c r="C125" s="423"/>
      <c r="D125" s="204"/>
      <c r="E125" s="118" t="s">
        <v>81</v>
      </c>
      <c r="F125" s="122"/>
      <c r="G125" s="60">
        <f>IFERROR(ROUND(VLOOKUP($A125,'Ave Costs'!$A$1:$H$293, 6, FALSE), 2), " ")</f>
        <v>2.27</v>
      </c>
      <c r="H125" s="61">
        <f t="shared" si="1"/>
        <v>0</v>
      </c>
      <c r="I125" s="60">
        <f>IFERROR(ROUND(VLOOKUP($A125,'Ave Costs'!$A$1:$J$293, 7, FALSE), 2), " ")</f>
        <v>5</v>
      </c>
      <c r="J125" s="61">
        <f t="shared" si="2"/>
        <v>0</v>
      </c>
      <c r="K125" s="61">
        <f t="shared" si="6"/>
        <v>0</v>
      </c>
    </row>
    <row r="126" spans="1:11" ht="27.6" customHeight="1" x14ac:dyDescent="0.2">
      <c r="A126" s="152">
        <v>7051</v>
      </c>
      <c r="B126" s="422" t="s">
        <v>203</v>
      </c>
      <c r="C126" s="423"/>
      <c r="D126" s="204"/>
      <c r="E126" s="118" t="s">
        <v>81</v>
      </c>
      <c r="F126" s="122"/>
      <c r="G126" s="60">
        <f>IFERROR(ROUND(VLOOKUP($A126,'Ave Costs'!$A$1:$H$293, 6, FALSE), 2), " ")</f>
        <v>3.37</v>
      </c>
      <c r="H126" s="61">
        <f t="shared" si="1"/>
        <v>0</v>
      </c>
      <c r="I126" s="60">
        <f>IFERROR(ROUND(VLOOKUP($A126,'Ave Costs'!$A$1:$J$293, 7, FALSE), 2), " ")</f>
        <v>5</v>
      </c>
      <c r="J126" s="61">
        <f t="shared" si="2"/>
        <v>0</v>
      </c>
      <c r="K126" s="61">
        <f t="shared" si="6"/>
        <v>0</v>
      </c>
    </row>
    <row r="127" spans="1:11" ht="27.6" customHeight="1" x14ac:dyDescent="0.2">
      <c r="A127" s="152">
        <v>7060</v>
      </c>
      <c r="B127" s="422" t="s">
        <v>204</v>
      </c>
      <c r="C127" s="423"/>
      <c r="D127" s="204"/>
      <c r="E127" s="118" t="s">
        <v>81</v>
      </c>
      <c r="F127" s="122"/>
      <c r="G127" s="60">
        <f>IFERROR(ROUND(VLOOKUP($A127,'Ave Costs'!$A$1:$H$293, 6, FALSE), 2), " ")</f>
        <v>2.94</v>
      </c>
      <c r="H127" s="61">
        <f t="shared" si="1"/>
        <v>0</v>
      </c>
      <c r="I127" s="60">
        <f>IFERROR(ROUND(VLOOKUP($A127,'Ave Costs'!$A$1:$J$293, 7, FALSE), 2), " ")</f>
        <v>5</v>
      </c>
      <c r="J127" s="61">
        <f t="shared" si="2"/>
        <v>0</v>
      </c>
      <c r="K127" s="61">
        <f t="shared" si="6"/>
        <v>0</v>
      </c>
    </row>
    <row r="128" spans="1:11" ht="27.6" customHeight="1" x14ac:dyDescent="0.2">
      <c r="A128" s="152">
        <v>7061</v>
      </c>
      <c r="B128" s="422" t="s">
        <v>205</v>
      </c>
      <c r="C128" s="423"/>
      <c r="D128" s="204"/>
      <c r="E128" s="118" t="s">
        <v>81</v>
      </c>
      <c r="F128" s="122"/>
      <c r="G128" s="60">
        <f>IFERROR(ROUND(VLOOKUP($A128,'Ave Costs'!$A$1:$H$293, 6, FALSE), 2), " ")</f>
        <v>2.97</v>
      </c>
      <c r="H128" s="61">
        <f t="shared" si="1"/>
        <v>0</v>
      </c>
      <c r="I128" s="60">
        <f>IFERROR(ROUND(VLOOKUP($A128,'Ave Costs'!$A$1:$J$293, 7, FALSE), 2), " ")</f>
        <v>5</v>
      </c>
      <c r="J128" s="61">
        <f t="shared" si="2"/>
        <v>0</v>
      </c>
      <c r="K128" s="61">
        <f t="shared" si="6"/>
        <v>0</v>
      </c>
    </row>
    <row r="129" spans="1:11" ht="27.6" customHeight="1" x14ac:dyDescent="0.2">
      <c r="A129" s="152">
        <v>7070</v>
      </c>
      <c r="B129" s="422" t="s">
        <v>206</v>
      </c>
      <c r="C129" s="423"/>
      <c r="D129" s="204"/>
      <c r="E129" s="118" t="s">
        <v>81</v>
      </c>
      <c r="F129" s="122"/>
      <c r="G129" s="60">
        <f>IFERROR(ROUND(VLOOKUP($A129,'Ave Costs'!$A$1:$H$293, 6, FALSE), 2), " ")</f>
        <v>0.93</v>
      </c>
      <c r="H129" s="61">
        <f t="shared" si="1"/>
        <v>0</v>
      </c>
      <c r="I129" s="60">
        <f>IFERROR(ROUND(VLOOKUP($A129,'Ave Costs'!$A$1:$J$293, 7, FALSE), 2), " ")</f>
        <v>5</v>
      </c>
      <c r="J129" s="61">
        <f t="shared" si="2"/>
        <v>0</v>
      </c>
      <c r="K129" s="61">
        <f t="shared" si="6"/>
        <v>0</v>
      </c>
    </row>
    <row r="130" spans="1:11" ht="27.6" customHeight="1" x14ac:dyDescent="0.2">
      <c r="A130" s="152">
        <v>7071</v>
      </c>
      <c r="B130" s="422" t="s">
        <v>207</v>
      </c>
      <c r="C130" s="423"/>
      <c r="D130" s="204"/>
      <c r="E130" s="118" t="s">
        <v>81</v>
      </c>
      <c r="F130" s="122"/>
      <c r="G130" s="60">
        <f>IFERROR(ROUND(VLOOKUP($A130,'Ave Costs'!$A$1:$H$293, 6, FALSE), 2), " ")</f>
        <v>0.85</v>
      </c>
      <c r="H130" s="61">
        <f t="shared" si="1"/>
        <v>0</v>
      </c>
      <c r="I130" s="60">
        <f>IFERROR(ROUND(VLOOKUP($A130,'Ave Costs'!$A$1:$J$293, 7, FALSE), 2), " ")</f>
        <v>5</v>
      </c>
      <c r="J130" s="61">
        <f t="shared" si="2"/>
        <v>0</v>
      </c>
      <c r="K130" s="61">
        <f t="shared" si="6"/>
        <v>0</v>
      </c>
    </row>
    <row r="131" spans="1:11" ht="27.6" customHeight="1" x14ac:dyDescent="0.2">
      <c r="A131" s="152">
        <v>7080</v>
      </c>
      <c r="B131" s="422" t="s">
        <v>208</v>
      </c>
      <c r="C131" s="423"/>
      <c r="D131" s="204"/>
      <c r="E131" s="118" t="s">
        <v>81</v>
      </c>
      <c r="F131" s="122"/>
      <c r="G131" s="60">
        <f>IFERROR(ROUND(VLOOKUP($A131,'Ave Costs'!$A$1:$H$293, 6, FALSE), 2), " ")</f>
        <v>0.77</v>
      </c>
      <c r="H131" s="61">
        <f t="shared" si="1"/>
        <v>0</v>
      </c>
      <c r="I131" s="60">
        <f>IFERROR(ROUND(VLOOKUP($A131,'Ave Costs'!$A$1:$J$293, 7, FALSE), 2), " ")</f>
        <v>5</v>
      </c>
      <c r="J131" s="61">
        <f t="shared" si="2"/>
        <v>0</v>
      </c>
      <c r="K131" s="61">
        <f t="shared" si="6"/>
        <v>0</v>
      </c>
    </row>
    <row r="132" spans="1:11" ht="27.6" customHeight="1" x14ac:dyDescent="0.2">
      <c r="A132" s="152">
        <v>7081</v>
      </c>
      <c r="B132" s="422" t="s">
        <v>209</v>
      </c>
      <c r="C132" s="423"/>
      <c r="D132" s="204"/>
      <c r="E132" s="118" t="s">
        <v>81</v>
      </c>
      <c r="F132" s="122"/>
      <c r="G132" s="60">
        <f>IFERROR(ROUND(VLOOKUP($A132,'Ave Costs'!$A$1:$H$293, 6, FALSE), 2), " ")</f>
        <v>1.04</v>
      </c>
      <c r="H132" s="61">
        <f t="shared" si="1"/>
        <v>0</v>
      </c>
      <c r="I132" s="60">
        <f>IFERROR(ROUND(VLOOKUP($A132,'Ave Costs'!$A$1:$J$293, 7, FALSE), 2), " ")</f>
        <v>5</v>
      </c>
      <c r="J132" s="61">
        <f t="shared" si="2"/>
        <v>0</v>
      </c>
      <c r="K132" s="61">
        <f t="shared" si="6"/>
        <v>0</v>
      </c>
    </row>
    <row r="133" spans="1:11" ht="27.6" customHeight="1" x14ac:dyDescent="0.2">
      <c r="A133" s="152">
        <v>7090</v>
      </c>
      <c r="B133" s="422" t="s">
        <v>210</v>
      </c>
      <c r="C133" s="423"/>
      <c r="D133" s="204"/>
      <c r="E133" s="118" t="s">
        <v>81</v>
      </c>
      <c r="F133" s="122"/>
      <c r="G133" s="60">
        <f>IFERROR(ROUND(VLOOKUP($A133,'Ave Costs'!$A$1:$H$293, 6, FALSE), 2), " ")</f>
        <v>1.37</v>
      </c>
      <c r="H133" s="61">
        <f t="shared" si="1"/>
        <v>0</v>
      </c>
      <c r="I133" s="60">
        <f>IFERROR(ROUND(VLOOKUP($A133,'Ave Costs'!$A$1:$J$293, 7, FALSE), 2), " ")</f>
        <v>5</v>
      </c>
      <c r="J133" s="61">
        <f t="shared" si="2"/>
        <v>0</v>
      </c>
      <c r="K133" s="61">
        <f t="shared" si="6"/>
        <v>0</v>
      </c>
    </row>
    <row r="134" spans="1:11" ht="27.6" customHeight="1" x14ac:dyDescent="0.2">
      <c r="A134" s="152">
        <v>7091</v>
      </c>
      <c r="B134" s="422" t="s">
        <v>211</v>
      </c>
      <c r="C134" s="423"/>
      <c r="D134" s="204"/>
      <c r="E134" s="118" t="s">
        <v>81</v>
      </c>
      <c r="F134" s="122"/>
      <c r="G134" s="60">
        <f>IFERROR(ROUND(VLOOKUP($A134,'Ave Costs'!$A$1:$H$293, 6, FALSE), 2), " ")</f>
        <v>1.63</v>
      </c>
      <c r="H134" s="61">
        <f t="shared" si="1"/>
        <v>0</v>
      </c>
      <c r="I134" s="60">
        <f>IFERROR(ROUND(VLOOKUP($A134,'Ave Costs'!$A$1:$J$293, 7, FALSE), 2), " ")</f>
        <v>5</v>
      </c>
      <c r="J134" s="61">
        <f t="shared" si="2"/>
        <v>0</v>
      </c>
      <c r="K134" s="61">
        <f t="shared" si="6"/>
        <v>0</v>
      </c>
    </row>
    <row r="135" spans="1:11" ht="27.6" customHeight="1" x14ac:dyDescent="0.2">
      <c r="A135" s="152">
        <v>7100</v>
      </c>
      <c r="B135" s="422" t="s">
        <v>212</v>
      </c>
      <c r="C135" s="423"/>
      <c r="D135" s="204"/>
      <c r="E135" s="118" t="s">
        <v>81</v>
      </c>
      <c r="F135" s="122"/>
      <c r="G135" s="60">
        <f>IFERROR(ROUND(VLOOKUP($A135,'Ave Costs'!$A$1:$H$293, 6, FALSE), 2), " ")</f>
        <v>1.95</v>
      </c>
      <c r="H135" s="61">
        <f t="shared" si="1"/>
        <v>0</v>
      </c>
      <c r="I135" s="60">
        <f>IFERROR(ROUND(VLOOKUP($A135,'Ave Costs'!$A$1:$J$293, 7, FALSE), 2), " ")</f>
        <v>5</v>
      </c>
      <c r="J135" s="61">
        <f t="shared" si="2"/>
        <v>0</v>
      </c>
      <c r="K135" s="61">
        <f t="shared" si="6"/>
        <v>0</v>
      </c>
    </row>
    <row r="136" spans="1:11" ht="27.6" customHeight="1" x14ac:dyDescent="0.2">
      <c r="A136" s="152">
        <v>7101</v>
      </c>
      <c r="B136" s="422" t="s">
        <v>213</v>
      </c>
      <c r="C136" s="423"/>
      <c r="D136" s="204"/>
      <c r="E136" s="118" t="s">
        <v>81</v>
      </c>
      <c r="F136" s="122"/>
      <c r="G136" s="60">
        <f>IFERROR(ROUND(VLOOKUP($A136,'Ave Costs'!$A$1:$H$293, 6, FALSE), 2), " ")</f>
        <v>2.35</v>
      </c>
      <c r="H136" s="61">
        <f t="shared" si="1"/>
        <v>0</v>
      </c>
      <c r="I136" s="60">
        <f>IFERROR(ROUND(VLOOKUP($A136,'Ave Costs'!$A$1:$J$293, 7, FALSE), 2), " ")</f>
        <v>5</v>
      </c>
      <c r="J136" s="61">
        <f t="shared" si="2"/>
        <v>0</v>
      </c>
      <c r="K136" s="61">
        <f t="shared" si="6"/>
        <v>0</v>
      </c>
    </row>
    <row r="137" spans="1:11" ht="27.6" customHeight="1" x14ac:dyDescent="0.2">
      <c r="A137" s="152">
        <v>7110</v>
      </c>
      <c r="B137" s="422" t="s">
        <v>214</v>
      </c>
      <c r="C137" s="423"/>
      <c r="D137" s="204"/>
      <c r="E137" s="118" t="s">
        <v>81</v>
      </c>
      <c r="F137" s="122"/>
      <c r="G137" s="60">
        <f>IFERROR(ROUND(VLOOKUP($A137,'Ave Costs'!$A$1:$H$293, 6, FALSE), 2), " ")</f>
        <v>2.94</v>
      </c>
      <c r="H137" s="61">
        <f t="shared" si="1"/>
        <v>0</v>
      </c>
      <c r="I137" s="60">
        <f>IFERROR(ROUND(VLOOKUP($A137,'Ave Costs'!$A$1:$J$293, 7, FALSE), 2), " ")</f>
        <v>5</v>
      </c>
      <c r="J137" s="61">
        <f t="shared" si="2"/>
        <v>0</v>
      </c>
      <c r="K137" s="61">
        <f t="shared" si="6"/>
        <v>0</v>
      </c>
    </row>
    <row r="138" spans="1:11" ht="27.6" customHeight="1" x14ac:dyDescent="0.2">
      <c r="A138" s="152">
        <v>7111</v>
      </c>
      <c r="B138" s="422" t="s">
        <v>215</v>
      </c>
      <c r="C138" s="423"/>
      <c r="D138" s="204"/>
      <c r="E138" s="118" t="s">
        <v>81</v>
      </c>
      <c r="F138" s="122"/>
      <c r="G138" s="60">
        <f>IFERROR(ROUND(VLOOKUP($A138,'Ave Costs'!$A$1:$H$293, 6, FALSE), 2), " ")</f>
        <v>2.62</v>
      </c>
      <c r="H138" s="61">
        <f t="shared" si="1"/>
        <v>0</v>
      </c>
      <c r="I138" s="60">
        <f>IFERROR(ROUND(VLOOKUP($A138,'Ave Costs'!$A$1:$J$293, 7, FALSE), 2), " ")</f>
        <v>5</v>
      </c>
      <c r="J138" s="61">
        <f t="shared" si="2"/>
        <v>0</v>
      </c>
      <c r="K138" s="61">
        <f t="shared" si="6"/>
        <v>0</v>
      </c>
    </row>
    <row r="139" spans="1:11" ht="27.6" customHeight="1" x14ac:dyDescent="0.2">
      <c r="A139" s="152">
        <v>7120</v>
      </c>
      <c r="B139" s="422" t="s">
        <v>216</v>
      </c>
      <c r="C139" s="423"/>
      <c r="D139" s="204"/>
      <c r="E139" s="118" t="s">
        <v>81</v>
      </c>
      <c r="F139" s="122"/>
      <c r="G139" s="60">
        <f>IFERROR(ROUND(VLOOKUP($A139,'Ave Costs'!$A$1:$H$293, 6, FALSE), 2), " ")</f>
        <v>3.78</v>
      </c>
      <c r="H139" s="61">
        <f t="shared" si="1"/>
        <v>0</v>
      </c>
      <c r="I139" s="60">
        <f>IFERROR(ROUND(VLOOKUP($A139,'Ave Costs'!$A$1:$J$293, 7, FALSE), 2), " ")</f>
        <v>5</v>
      </c>
      <c r="J139" s="61">
        <f t="shared" si="2"/>
        <v>0</v>
      </c>
      <c r="K139" s="61">
        <f t="shared" si="6"/>
        <v>0</v>
      </c>
    </row>
    <row r="140" spans="1:11" ht="27.6" customHeight="1" x14ac:dyDescent="0.2">
      <c r="A140" s="152">
        <v>7121</v>
      </c>
      <c r="B140" s="422" t="s">
        <v>217</v>
      </c>
      <c r="C140" s="423"/>
      <c r="D140" s="204"/>
      <c r="E140" s="118" t="s">
        <v>81</v>
      </c>
      <c r="F140" s="122"/>
      <c r="G140" s="60">
        <f>IFERROR(ROUND(VLOOKUP($A140,'Ave Costs'!$A$1:$H$293, 6, FALSE), 2), " ")</f>
        <v>3.92</v>
      </c>
      <c r="H140" s="61">
        <f t="shared" si="1"/>
        <v>0</v>
      </c>
      <c r="I140" s="60">
        <f>IFERROR(ROUND(VLOOKUP($A140,'Ave Costs'!$A$1:$J$293, 7, FALSE), 2), " ")</f>
        <v>5</v>
      </c>
      <c r="J140" s="61">
        <f t="shared" si="2"/>
        <v>0</v>
      </c>
      <c r="K140" s="61">
        <f t="shared" si="6"/>
        <v>0</v>
      </c>
    </row>
    <row r="141" spans="1:11" ht="27.6" customHeight="1" x14ac:dyDescent="0.2">
      <c r="A141" s="152">
        <v>7130</v>
      </c>
      <c r="B141" s="422" t="s">
        <v>218</v>
      </c>
      <c r="C141" s="423"/>
      <c r="D141" s="204"/>
      <c r="E141" s="118" t="s">
        <v>81</v>
      </c>
      <c r="F141" s="122"/>
      <c r="G141" s="60">
        <f>IFERROR(ROUND(VLOOKUP($A141,'Ave Costs'!$A$1:$H$293, 6, FALSE), 2), " ")</f>
        <v>3.34</v>
      </c>
      <c r="H141" s="61">
        <f t="shared" si="1"/>
        <v>0</v>
      </c>
      <c r="I141" s="60">
        <f>IFERROR(ROUND(VLOOKUP($A141,'Ave Costs'!$A$1:$J$293, 7, FALSE), 2), " ")</f>
        <v>1.08</v>
      </c>
      <c r="J141" s="61">
        <f t="shared" si="2"/>
        <v>0</v>
      </c>
      <c r="K141" s="61">
        <f t="shared" si="6"/>
        <v>0</v>
      </c>
    </row>
    <row r="142" spans="1:11" ht="27.6" customHeight="1" x14ac:dyDescent="0.2">
      <c r="A142" s="152">
        <v>7140</v>
      </c>
      <c r="B142" s="422" t="s">
        <v>219</v>
      </c>
      <c r="C142" s="423"/>
      <c r="D142" s="204"/>
      <c r="E142" s="118" t="s">
        <v>81</v>
      </c>
      <c r="F142" s="122"/>
      <c r="G142" s="60">
        <f>IFERROR(ROUND(VLOOKUP($A142,'Ave Costs'!$A$1:$H$293, 6, FALSE), 2), " ")</f>
        <v>1.78</v>
      </c>
      <c r="H142" s="61">
        <f t="shared" si="1"/>
        <v>0</v>
      </c>
      <c r="I142" s="60">
        <f>IFERROR(ROUND(VLOOKUP($A142,'Ave Costs'!$A$1:$J$293, 7, FALSE), 2), " ")</f>
        <v>2.72</v>
      </c>
      <c r="J142" s="61">
        <f t="shared" si="2"/>
        <v>0</v>
      </c>
      <c r="K142" s="61">
        <f t="shared" si="6"/>
        <v>0</v>
      </c>
    </row>
    <row r="143" spans="1:11" ht="27.6" customHeight="1" x14ac:dyDescent="0.2">
      <c r="A143" s="152">
        <v>7150</v>
      </c>
      <c r="B143" s="422" t="s">
        <v>220</v>
      </c>
      <c r="C143" s="423"/>
      <c r="D143" s="204"/>
      <c r="E143" s="118" t="s">
        <v>81</v>
      </c>
      <c r="F143" s="122"/>
      <c r="G143" s="60">
        <f>IFERROR(ROUND(VLOOKUP($A143,'Ave Costs'!$A$1:$H$293, 6, FALSE), 2), " ")</f>
        <v>2.1</v>
      </c>
      <c r="H143" s="61">
        <f t="shared" si="1"/>
        <v>0</v>
      </c>
      <c r="I143" s="60">
        <f>IFERROR(ROUND(VLOOKUP($A143,'Ave Costs'!$A$1:$J$293, 7, FALSE), 2), " ")</f>
        <v>2.72</v>
      </c>
      <c r="J143" s="61">
        <f t="shared" si="2"/>
        <v>0</v>
      </c>
      <c r="K143" s="61">
        <f t="shared" si="6"/>
        <v>0</v>
      </c>
    </row>
    <row r="144" spans="1:11" ht="27.6" customHeight="1" x14ac:dyDescent="0.2">
      <c r="A144" s="152">
        <v>7160</v>
      </c>
      <c r="B144" s="422" t="s">
        <v>221</v>
      </c>
      <c r="C144" s="423"/>
      <c r="D144" s="204"/>
      <c r="E144" s="118" t="s">
        <v>81</v>
      </c>
      <c r="F144" s="122"/>
      <c r="G144" s="60">
        <f>IFERROR(ROUND(VLOOKUP($A144,'Ave Costs'!$A$1:$H$293, 6, FALSE), 2), " ")</f>
        <v>2.39</v>
      </c>
      <c r="H144" s="61">
        <f t="shared" si="1"/>
        <v>0</v>
      </c>
      <c r="I144" s="60">
        <f>IFERROR(ROUND(VLOOKUP($A144,'Ave Costs'!$A$1:$J$293, 7, FALSE), 2), " ")</f>
        <v>2.72</v>
      </c>
      <c r="J144" s="61">
        <f t="shared" si="2"/>
        <v>0</v>
      </c>
      <c r="K144" s="61">
        <f t="shared" si="6"/>
        <v>0</v>
      </c>
    </row>
    <row r="145" spans="1:11" ht="27.6" customHeight="1" x14ac:dyDescent="0.2">
      <c r="A145" s="152">
        <v>7170</v>
      </c>
      <c r="B145" s="422" t="s">
        <v>222</v>
      </c>
      <c r="C145" s="423"/>
      <c r="D145" s="204"/>
      <c r="E145" s="118" t="s">
        <v>81</v>
      </c>
      <c r="F145" s="122"/>
      <c r="G145" s="60">
        <f>IFERROR(ROUND(VLOOKUP($A145,'Ave Costs'!$A$1:$H$293, 6, FALSE), 2), " ")</f>
        <v>3.25</v>
      </c>
      <c r="H145" s="61">
        <f t="shared" si="1"/>
        <v>0</v>
      </c>
      <c r="I145" s="60">
        <f>IFERROR(ROUND(VLOOKUP($A145,'Ave Costs'!$A$1:$J$293, 7, FALSE), 2), " ")</f>
        <v>2.72</v>
      </c>
      <c r="J145" s="61">
        <f t="shared" si="2"/>
        <v>0</v>
      </c>
      <c r="K145" s="61">
        <f t="shared" si="6"/>
        <v>0</v>
      </c>
    </row>
    <row r="146" spans="1:11" ht="27.6" customHeight="1" x14ac:dyDescent="0.2">
      <c r="A146" s="152">
        <v>7180</v>
      </c>
      <c r="B146" s="422" t="s">
        <v>552</v>
      </c>
      <c r="C146" s="423"/>
      <c r="D146" s="204"/>
      <c r="E146" s="118" t="s">
        <v>81</v>
      </c>
      <c r="F146" s="122"/>
      <c r="G146" s="60">
        <f>IFERROR(ROUND(VLOOKUP($A146,'Ave Costs'!$A$1:$H$293, 6, FALSE), 2), " ")</f>
        <v>1.77</v>
      </c>
      <c r="H146" s="61">
        <f t="shared" si="1"/>
        <v>0</v>
      </c>
      <c r="I146" s="60">
        <f>IFERROR(ROUND(VLOOKUP($A146,'Ave Costs'!$A$1:$J$293, 7, FALSE), 2), " ")</f>
        <v>3.74</v>
      </c>
      <c r="J146" s="61">
        <f t="shared" si="2"/>
        <v>0</v>
      </c>
      <c r="K146" s="61">
        <f t="shared" si="6"/>
        <v>0</v>
      </c>
    </row>
    <row r="147" spans="1:11" ht="27.6" customHeight="1" x14ac:dyDescent="0.2">
      <c r="A147" s="152">
        <v>7181</v>
      </c>
      <c r="B147" s="422" t="s">
        <v>553</v>
      </c>
      <c r="C147" s="423"/>
      <c r="D147" s="204"/>
      <c r="E147" s="118" t="s">
        <v>81</v>
      </c>
      <c r="F147" s="122"/>
      <c r="G147" s="60">
        <f>IFERROR(ROUND(VLOOKUP($A147,'Ave Costs'!$A$1:$H$293, 6, FALSE), 2), " ")</f>
        <v>0.85</v>
      </c>
      <c r="H147" s="61">
        <f t="shared" si="1"/>
        <v>0</v>
      </c>
      <c r="I147" s="60">
        <f>IFERROR(ROUND(VLOOKUP($A147,'Ave Costs'!$A$1:$J$293, 7, FALSE), 2), " ")</f>
        <v>3.74</v>
      </c>
      <c r="J147" s="61">
        <f t="shared" si="2"/>
        <v>0</v>
      </c>
      <c r="K147" s="61">
        <f t="shared" si="6"/>
        <v>0</v>
      </c>
    </row>
    <row r="148" spans="1:11" ht="27.6" customHeight="1" x14ac:dyDescent="0.2">
      <c r="A148" s="152">
        <v>7190</v>
      </c>
      <c r="B148" s="422" t="s">
        <v>554</v>
      </c>
      <c r="C148" s="423"/>
      <c r="D148" s="204"/>
      <c r="E148" s="118" t="s">
        <v>81</v>
      </c>
      <c r="F148" s="122"/>
      <c r="G148" s="60">
        <f>IFERROR(ROUND(VLOOKUP($A148,'Ave Costs'!$A$1:$H$293, 6, FALSE), 2), " ")</f>
        <v>2.23</v>
      </c>
      <c r="H148" s="61">
        <f t="shared" si="1"/>
        <v>0</v>
      </c>
      <c r="I148" s="60">
        <f>IFERROR(ROUND(VLOOKUP($A148,'Ave Costs'!$A$1:$J$293, 7, FALSE), 2), " ")</f>
        <v>3.74</v>
      </c>
      <c r="J148" s="61">
        <f t="shared" si="2"/>
        <v>0</v>
      </c>
      <c r="K148" s="61">
        <f t="shared" si="6"/>
        <v>0</v>
      </c>
    </row>
    <row r="149" spans="1:11" ht="27.6" customHeight="1" x14ac:dyDescent="0.2">
      <c r="A149" s="152">
        <v>7191</v>
      </c>
      <c r="B149" s="422" t="s">
        <v>555</v>
      </c>
      <c r="C149" s="423"/>
      <c r="D149" s="204"/>
      <c r="E149" s="118" t="s">
        <v>81</v>
      </c>
      <c r="F149" s="122"/>
      <c r="G149" s="60">
        <f>IFERROR(ROUND(VLOOKUP($A149,'Ave Costs'!$A$1:$H$293, 6, FALSE), 2), " ")</f>
        <v>1.28</v>
      </c>
      <c r="H149" s="61">
        <f t="shared" si="1"/>
        <v>0</v>
      </c>
      <c r="I149" s="60">
        <f>IFERROR(ROUND(VLOOKUP($A149,'Ave Costs'!$A$1:$J$293, 7, FALSE), 2), " ")</f>
        <v>3.74</v>
      </c>
      <c r="J149" s="61">
        <f t="shared" si="2"/>
        <v>0</v>
      </c>
      <c r="K149" s="61">
        <f t="shared" si="6"/>
        <v>0</v>
      </c>
    </row>
    <row r="150" spans="1:11" ht="27.6" customHeight="1" x14ac:dyDescent="0.2">
      <c r="A150" s="152">
        <v>7200</v>
      </c>
      <c r="B150" s="422" t="s">
        <v>556</v>
      </c>
      <c r="C150" s="423"/>
      <c r="D150" s="204"/>
      <c r="E150" s="118" t="s">
        <v>81</v>
      </c>
      <c r="F150" s="122"/>
      <c r="G150" s="60">
        <f>IFERROR(ROUND(VLOOKUP($A150,'Ave Costs'!$A$1:$H$293, 6, FALSE), 2), " ")</f>
        <v>2.7</v>
      </c>
      <c r="H150" s="61">
        <f t="shared" si="1"/>
        <v>0</v>
      </c>
      <c r="I150" s="60">
        <f>IFERROR(ROUND(VLOOKUP($A150,'Ave Costs'!$A$1:$J$293, 7, FALSE), 2), " ")</f>
        <v>3.74</v>
      </c>
      <c r="J150" s="61">
        <f t="shared" si="2"/>
        <v>0</v>
      </c>
      <c r="K150" s="61">
        <f t="shared" si="6"/>
        <v>0</v>
      </c>
    </row>
    <row r="151" spans="1:11" ht="27.6" customHeight="1" x14ac:dyDescent="0.2">
      <c r="A151" s="152">
        <v>7210</v>
      </c>
      <c r="B151" s="422" t="s">
        <v>557</v>
      </c>
      <c r="C151" s="423"/>
      <c r="D151" s="204"/>
      <c r="E151" s="118" t="s">
        <v>81</v>
      </c>
      <c r="F151" s="122"/>
      <c r="G151" s="60">
        <f>IFERROR(ROUND(VLOOKUP($A151,'Ave Costs'!$A$1:$H$293, 6, FALSE), 2), " ")</f>
        <v>2</v>
      </c>
      <c r="H151" s="61">
        <f t="shared" si="1"/>
        <v>0</v>
      </c>
      <c r="I151" s="60">
        <f>IFERROR(ROUND(VLOOKUP($A151,'Ave Costs'!$A$1:$J$293, 7, FALSE), 2), " ")</f>
        <v>3.36</v>
      </c>
      <c r="J151" s="61">
        <f t="shared" si="2"/>
        <v>0</v>
      </c>
      <c r="K151" s="61">
        <f t="shared" si="6"/>
        <v>0</v>
      </c>
    </row>
    <row r="152" spans="1:11" ht="27.6" customHeight="1" x14ac:dyDescent="0.2">
      <c r="A152" s="152">
        <v>7240</v>
      </c>
      <c r="B152" s="422" t="s">
        <v>61</v>
      </c>
      <c r="C152" s="423"/>
      <c r="D152" s="202"/>
      <c r="E152" s="119" t="s">
        <v>81</v>
      </c>
      <c r="F152" s="122"/>
      <c r="G152" s="60">
        <f>IFERROR(ROUND(VLOOKUP($A152,'Ave Costs'!$A$1:$H$293, 6, FALSE), 2), " ")</f>
        <v>3.91</v>
      </c>
      <c r="H152" s="61">
        <f t="shared" si="1"/>
        <v>0</v>
      </c>
      <c r="I152" s="60">
        <f>IFERROR(ROUND(VLOOKUP($A152,'Ave Costs'!$A$1:$J$293, 7, FALSE), 2), " ")</f>
        <v>10.31</v>
      </c>
      <c r="J152" s="61">
        <f t="shared" si="2"/>
        <v>0</v>
      </c>
      <c r="K152" s="61">
        <f t="shared" si="6"/>
        <v>0</v>
      </c>
    </row>
    <row r="153" spans="1:11" ht="27.6" customHeight="1" x14ac:dyDescent="0.2">
      <c r="A153" s="152">
        <v>7270</v>
      </c>
      <c r="B153" s="422" t="s">
        <v>231</v>
      </c>
      <c r="C153" s="423"/>
      <c r="D153" s="202"/>
      <c r="E153" s="119" t="s">
        <v>81</v>
      </c>
      <c r="F153" s="124"/>
      <c r="G153" s="60">
        <f>IFERROR(ROUND(VLOOKUP($A153,'Ave Costs'!$A$1:$H$293, 6, FALSE), 2), " ")</f>
        <v>148.93</v>
      </c>
      <c r="H153" s="61">
        <f t="shared" si="1"/>
        <v>0</v>
      </c>
      <c r="I153" s="60">
        <f>IFERROR(ROUND(VLOOKUP($A153,'Ave Costs'!$A$1:$J$293, 7, FALSE), 2), " ")</f>
        <v>114.5</v>
      </c>
      <c r="J153" s="61">
        <f t="shared" si="2"/>
        <v>0</v>
      </c>
      <c r="K153" s="61">
        <f t="shared" si="6"/>
        <v>0</v>
      </c>
    </row>
    <row r="154" spans="1:11" ht="27.6" customHeight="1" x14ac:dyDescent="0.2">
      <c r="A154" s="152">
        <v>7280</v>
      </c>
      <c r="B154" s="422" t="s">
        <v>232</v>
      </c>
      <c r="C154" s="423"/>
      <c r="D154" s="202"/>
      <c r="E154" s="119" t="s">
        <v>81</v>
      </c>
      <c r="F154" s="124"/>
      <c r="G154" s="60">
        <f>IFERROR(ROUND(VLOOKUP($A154,'Ave Costs'!$A$1:$H$293, 6, FALSE), 2), " ")</f>
        <v>141.88</v>
      </c>
      <c r="H154" s="61">
        <f t="shared" si="1"/>
        <v>0</v>
      </c>
      <c r="I154" s="60">
        <f>IFERROR(ROUND(VLOOKUP($A154,'Ave Costs'!$A$1:$J$293, 7, FALSE), 2), " ")</f>
        <v>140.61000000000001</v>
      </c>
      <c r="J154" s="61">
        <f t="shared" si="2"/>
        <v>0</v>
      </c>
      <c r="K154" s="61">
        <f t="shared" si="6"/>
        <v>0</v>
      </c>
    </row>
    <row r="155" spans="1:11" ht="27.6" customHeight="1" x14ac:dyDescent="0.2">
      <c r="A155" s="152">
        <v>7290</v>
      </c>
      <c r="B155" s="422" t="s">
        <v>233</v>
      </c>
      <c r="C155" s="423"/>
      <c r="D155" s="202"/>
      <c r="E155" s="119" t="s">
        <v>81</v>
      </c>
      <c r="F155" s="124"/>
      <c r="G155" s="60">
        <f>IFERROR(ROUND(VLOOKUP($A155,'Ave Costs'!$A$1:$H$293, 6, FALSE), 2), " ")</f>
        <v>42.14</v>
      </c>
      <c r="H155" s="61">
        <f t="shared" si="1"/>
        <v>0</v>
      </c>
      <c r="I155" s="60">
        <f>IFERROR(ROUND(VLOOKUP($A155,'Ave Costs'!$A$1:$J$293, 7, FALSE), 2), " ")</f>
        <v>36.270000000000003</v>
      </c>
      <c r="J155" s="61">
        <f t="shared" si="2"/>
        <v>0</v>
      </c>
      <c r="K155" s="61">
        <f t="shared" si="6"/>
        <v>0</v>
      </c>
    </row>
    <row r="156" spans="1:11" ht="27.6" customHeight="1" x14ac:dyDescent="0.2">
      <c r="A156" s="152">
        <v>7300</v>
      </c>
      <c r="B156" s="422" t="s">
        <v>234</v>
      </c>
      <c r="C156" s="423"/>
      <c r="D156" s="202"/>
      <c r="E156" s="119" t="s">
        <v>81</v>
      </c>
      <c r="F156" s="124"/>
      <c r="G156" s="60">
        <f>IFERROR(ROUND(VLOOKUP($A156,'Ave Costs'!$A$1:$H$293, 6, FALSE), 2), " ")</f>
        <v>32.49</v>
      </c>
      <c r="H156" s="61">
        <f t="shared" si="1"/>
        <v>0</v>
      </c>
      <c r="I156" s="60">
        <f>IFERROR(ROUND(VLOOKUP($A156,'Ave Costs'!$A$1:$J$293, 7, FALSE), 2), " ")</f>
        <v>37.5</v>
      </c>
      <c r="J156" s="61">
        <f t="shared" si="2"/>
        <v>0</v>
      </c>
      <c r="K156" s="61">
        <f t="shared" si="6"/>
        <v>0</v>
      </c>
    </row>
    <row r="157" spans="1:11" ht="27.6" customHeight="1" x14ac:dyDescent="0.2">
      <c r="A157" s="153">
        <v>7310</v>
      </c>
      <c r="B157" s="434" t="s">
        <v>235</v>
      </c>
      <c r="C157" s="435"/>
      <c r="D157" s="202"/>
      <c r="E157" s="119" t="s">
        <v>81</v>
      </c>
      <c r="F157" s="132"/>
      <c r="G157" s="63">
        <f>IFERROR(ROUND(VLOOKUP($A157,'Ave Costs'!$A$1:$H$293, 6, FALSE), 2), " ")</f>
        <v>10.95</v>
      </c>
      <c r="H157" s="63">
        <f t="shared" si="1"/>
        <v>0</v>
      </c>
      <c r="I157" s="63">
        <f>IFERROR(ROUND(VLOOKUP($A157,'Ave Costs'!$A$1:$J$293, 7, FALSE), 2), " ")</f>
        <v>19.43</v>
      </c>
      <c r="J157" s="63">
        <f t="shared" si="2"/>
        <v>0</v>
      </c>
      <c r="K157" s="63">
        <f t="shared" si="6"/>
        <v>0</v>
      </c>
    </row>
    <row r="158" spans="1:11" ht="27.6" customHeight="1" x14ac:dyDescent="0.2">
      <c r="A158" s="146">
        <v>6300</v>
      </c>
      <c r="B158" s="420" t="s">
        <v>400</v>
      </c>
      <c r="C158" s="421"/>
      <c r="D158" s="181"/>
      <c r="E158" s="133" t="s">
        <v>81</v>
      </c>
      <c r="F158" s="134"/>
      <c r="G158" s="178">
        <v>0</v>
      </c>
      <c r="H158" s="121">
        <f t="shared" si="1"/>
        <v>0</v>
      </c>
      <c r="I158" s="178">
        <v>0</v>
      </c>
      <c r="J158" s="121">
        <f t="shared" si="2"/>
        <v>0</v>
      </c>
      <c r="K158" s="121">
        <f t="shared" si="6"/>
        <v>0</v>
      </c>
    </row>
    <row r="159" spans="1:11" ht="27.6" customHeight="1" x14ac:dyDescent="0.2">
      <c r="A159" s="146">
        <v>6301</v>
      </c>
      <c r="B159" s="420" t="s">
        <v>401</v>
      </c>
      <c r="C159" s="421"/>
      <c r="D159" s="181"/>
      <c r="E159" s="133" t="s">
        <v>81</v>
      </c>
      <c r="F159" s="134"/>
      <c r="G159" s="135">
        <v>0</v>
      </c>
      <c r="H159" s="121">
        <f t="shared" si="1"/>
        <v>0</v>
      </c>
      <c r="I159" s="135">
        <v>0</v>
      </c>
      <c r="J159" s="121">
        <f t="shared" si="2"/>
        <v>0</v>
      </c>
      <c r="K159" s="121">
        <f t="shared" si="6"/>
        <v>0</v>
      </c>
    </row>
    <row r="160" spans="1:11" ht="27.6" customHeight="1" x14ac:dyDescent="0.2">
      <c r="A160" s="146">
        <v>6302</v>
      </c>
      <c r="B160" s="420" t="s">
        <v>402</v>
      </c>
      <c r="C160" s="421"/>
      <c r="D160" s="182"/>
      <c r="E160" s="133" t="s">
        <v>81</v>
      </c>
      <c r="F160" s="134"/>
      <c r="G160" s="135">
        <v>0</v>
      </c>
      <c r="H160" s="121">
        <f t="shared" si="1"/>
        <v>0</v>
      </c>
      <c r="I160" s="135">
        <v>0</v>
      </c>
      <c r="J160" s="121">
        <f t="shared" si="2"/>
        <v>0</v>
      </c>
      <c r="K160" s="121">
        <f t="shared" si="6"/>
        <v>0</v>
      </c>
    </row>
    <row r="161" spans="1:11" ht="27.6" customHeight="1" x14ac:dyDescent="0.2">
      <c r="A161" s="147">
        <v>7250</v>
      </c>
      <c r="B161" s="428" t="s">
        <v>558</v>
      </c>
      <c r="C161" s="429"/>
      <c r="D161" s="183"/>
      <c r="E161" s="136" t="s">
        <v>81</v>
      </c>
      <c r="F161" s="137"/>
      <c r="G161" s="135">
        <v>0</v>
      </c>
      <c r="H161" s="121">
        <f t="shared" si="1"/>
        <v>0</v>
      </c>
      <c r="I161" s="135">
        <v>0</v>
      </c>
      <c r="J161" s="121">
        <f t="shared" si="2"/>
        <v>0</v>
      </c>
      <c r="K161" s="121">
        <f t="shared" si="6"/>
        <v>0</v>
      </c>
    </row>
    <row r="162" spans="1:11" ht="39.6" customHeight="1" thickBot="1" x14ac:dyDescent="0.25">
      <c r="A162" s="141">
        <v>7260</v>
      </c>
      <c r="B162" s="436" t="s">
        <v>559</v>
      </c>
      <c r="C162" s="437"/>
      <c r="D162" s="183"/>
      <c r="E162" s="136" t="s">
        <v>81</v>
      </c>
      <c r="F162" s="138"/>
      <c r="G162" s="139">
        <v>0</v>
      </c>
      <c r="H162" s="120">
        <f t="shared" si="1"/>
        <v>0</v>
      </c>
      <c r="I162" s="139">
        <v>0</v>
      </c>
      <c r="J162" s="120">
        <f t="shared" si="2"/>
        <v>0</v>
      </c>
      <c r="K162" s="120">
        <f t="shared" si="6"/>
        <v>0</v>
      </c>
    </row>
    <row r="163" spans="1:11" ht="15.6" customHeight="1" thickTop="1" thickBot="1" x14ac:dyDescent="0.25">
      <c r="A163" s="413" t="s">
        <v>509</v>
      </c>
      <c r="B163" s="414"/>
      <c r="C163" s="414"/>
      <c r="D163" s="414"/>
      <c r="E163" s="414"/>
      <c r="F163" s="414"/>
      <c r="G163" s="66" t="s">
        <v>313</v>
      </c>
      <c r="H163" s="67">
        <f>SUM(H74:H162)</f>
        <v>0</v>
      </c>
      <c r="I163" s="66" t="s">
        <v>314</v>
      </c>
      <c r="J163" s="67">
        <f>SUM(J74:J162)</f>
        <v>0</v>
      </c>
      <c r="K163" s="68">
        <f>SUM(K74:K162)</f>
        <v>0</v>
      </c>
    </row>
    <row r="164" spans="1:11" ht="15" customHeight="1" x14ac:dyDescent="0.25">
      <c r="A164" s="302" t="s">
        <v>286</v>
      </c>
      <c r="B164" s="303"/>
      <c r="C164" s="303"/>
      <c r="D164" s="297" t="s">
        <v>466</v>
      </c>
      <c r="E164" s="298" t="s">
        <v>84</v>
      </c>
      <c r="F164" s="297" t="s">
        <v>88</v>
      </c>
      <c r="G164" s="299" t="s">
        <v>7</v>
      </c>
      <c r="H164" s="299" t="s">
        <v>308</v>
      </c>
      <c r="I164" s="299" t="s">
        <v>6</v>
      </c>
      <c r="J164" s="299" t="s">
        <v>13</v>
      </c>
      <c r="K164" s="300" t="s">
        <v>9</v>
      </c>
    </row>
    <row r="165" spans="1:11" ht="27.6" customHeight="1" x14ac:dyDescent="0.2">
      <c r="A165" s="152">
        <v>3180</v>
      </c>
      <c r="B165" s="422" t="s">
        <v>24</v>
      </c>
      <c r="C165" s="423"/>
      <c r="D165" s="205"/>
      <c r="E165" s="196" t="s">
        <v>25</v>
      </c>
      <c r="F165" s="122"/>
      <c r="G165" s="60">
        <f>IFERROR(ROUND(VLOOKUP($A165,'Ave Costs'!$A$1:$H$293, 6, FALSE), 2), " ")</f>
        <v>42.45</v>
      </c>
      <c r="H165" s="61">
        <f t="shared" si="1"/>
        <v>0</v>
      </c>
      <c r="I165" s="60">
        <f>IFERROR(ROUND(VLOOKUP($A165,'Ave Costs'!$A$1:$J$293, 7, FALSE), 2), " ")</f>
        <v>52.2</v>
      </c>
      <c r="J165" s="61">
        <f t="shared" si="2"/>
        <v>0</v>
      </c>
      <c r="K165" s="61">
        <f t="shared" si="6"/>
        <v>0</v>
      </c>
    </row>
    <row r="166" spans="1:11" ht="27.6" customHeight="1" x14ac:dyDescent="0.2">
      <c r="A166" s="152">
        <v>5365</v>
      </c>
      <c r="B166" s="422" t="s">
        <v>479</v>
      </c>
      <c r="C166" s="423"/>
      <c r="D166" s="205"/>
      <c r="E166" s="196" t="s">
        <v>25</v>
      </c>
      <c r="F166" s="122"/>
      <c r="G166" s="60">
        <f>IFERROR(ROUND(VLOOKUP($A166,'Ave Costs'!$A$1:$H$293, 6, FALSE), 2), " ")</f>
        <v>0.65</v>
      </c>
      <c r="H166" s="61">
        <f t="shared" si="1"/>
        <v>0</v>
      </c>
      <c r="I166" s="60">
        <f>IFERROR(ROUND(VLOOKUP($A166,'Ave Costs'!$A$1:$J$293, 7, FALSE), 2), " ")</f>
        <v>0.56999999999999995</v>
      </c>
      <c r="J166" s="61">
        <f t="shared" si="2"/>
        <v>0</v>
      </c>
      <c r="K166" s="61">
        <f t="shared" si="6"/>
        <v>0</v>
      </c>
    </row>
    <row r="167" spans="1:11" ht="27.6" customHeight="1" x14ac:dyDescent="0.2">
      <c r="A167" s="152">
        <v>5366</v>
      </c>
      <c r="B167" s="422" t="s">
        <v>141</v>
      </c>
      <c r="C167" s="423"/>
      <c r="D167" s="205"/>
      <c r="E167" s="196" t="s">
        <v>25</v>
      </c>
      <c r="F167" s="122"/>
      <c r="G167" s="60">
        <f>IFERROR(ROUND(VLOOKUP($A167,'Ave Costs'!$A$1:$H$293, 6, FALSE), 2), " ")</f>
        <v>16.5</v>
      </c>
      <c r="H167" s="61">
        <f t="shared" si="1"/>
        <v>0</v>
      </c>
      <c r="I167" s="60">
        <f>IFERROR(ROUND(VLOOKUP($A167,'Ave Costs'!$A$1:$J$293, 7, FALSE), 2), " ")</f>
        <v>150</v>
      </c>
      <c r="J167" s="61">
        <f t="shared" si="2"/>
        <v>0</v>
      </c>
      <c r="K167" s="61">
        <f t="shared" si="6"/>
        <v>0</v>
      </c>
    </row>
    <row r="168" spans="1:11" ht="27.6" customHeight="1" x14ac:dyDescent="0.2">
      <c r="A168" s="152">
        <v>5367</v>
      </c>
      <c r="B168" s="422" t="s">
        <v>142</v>
      </c>
      <c r="C168" s="423"/>
      <c r="D168" s="205"/>
      <c r="E168" s="196" t="s">
        <v>25</v>
      </c>
      <c r="F168" s="122"/>
      <c r="G168" s="60">
        <f>IFERROR(ROUND(VLOOKUP($A168,'Ave Costs'!$A$1:$H$293, 6, FALSE), 2), " ")</f>
        <v>40</v>
      </c>
      <c r="H168" s="61">
        <f t="shared" si="1"/>
        <v>0</v>
      </c>
      <c r="I168" s="60">
        <f>IFERROR(ROUND(VLOOKUP($A168,'Ave Costs'!$A$1:$J$293, 7, FALSE), 2), " ")</f>
        <v>200</v>
      </c>
      <c r="J168" s="61">
        <f t="shared" si="2"/>
        <v>0</v>
      </c>
      <c r="K168" s="61">
        <f t="shared" ref="K168:K215" si="7">IFERROR(J168+H168," ")</f>
        <v>0</v>
      </c>
    </row>
    <row r="169" spans="1:11" ht="27.6" customHeight="1" x14ac:dyDescent="0.2">
      <c r="A169" s="152">
        <v>5400</v>
      </c>
      <c r="B169" s="422" t="s">
        <v>145</v>
      </c>
      <c r="C169" s="423"/>
      <c r="D169" s="205"/>
      <c r="E169" s="196" t="s">
        <v>25</v>
      </c>
      <c r="F169" s="122"/>
      <c r="G169" s="60">
        <f>IFERROR(ROUND(VLOOKUP($A169,'Ave Costs'!$A$1:$H$293, 6, FALSE), 2), " ")</f>
        <v>3.89</v>
      </c>
      <c r="H169" s="61">
        <f t="shared" si="1"/>
        <v>0</v>
      </c>
      <c r="I169" s="60">
        <f>IFERROR(ROUND(VLOOKUP($A169,'Ave Costs'!$A$1:$J$293, 7, FALSE), 2), " ")</f>
        <v>2.97</v>
      </c>
      <c r="J169" s="61">
        <f t="shared" si="2"/>
        <v>0</v>
      </c>
      <c r="K169" s="61">
        <f t="shared" si="7"/>
        <v>0</v>
      </c>
    </row>
    <row r="170" spans="1:11" ht="27.6" customHeight="1" x14ac:dyDescent="0.2">
      <c r="A170" s="152">
        <v>5402</v>
      </c>
      <c r="B170" s="422" t="s">
        <v>146</v>
      </c>
      <c r="C170" s="423"/>
      <c r="D170" s="205"/>
      <c r="E170" s="196" t="s">
        <v>25</v>
      </c>
      <c r="F170" s="122"/>
      <c r="G170" s="60">
        <f>IFERROR(ROUND(VLOOKUP($A170,'Ave Costs'!$A$1:$H$293, 6, FALSE), 2), " ")</f>
        <v>5.16</v>
      </c>
      <c r="H170" s="61">
        <f t="shared" si="1"/>
        <v>0</v>
      </c>
      <c r="I170" s="60">
        <f>IFERROR(ROUND(VLOOKUP($A170,'Ave Costs'!$A$1:$J$293, 7, FALSE), 2), " ")</f>
        <v>2.97</v>
      </c>
      <c r="J170" s="61">
        <f t="shared" si="2"/>
        <v>0</v>
      </c>
      <c r="K170" s="61">
        <f t="shared" si="7"/>
        <v>0</v>
      </c>
    </row>
    <row r="171" spans="1:11" ht="27.6" customHeight="1" x14ac:dyDescent="0.2">
      <c r="A171" s="152">
        <v>6317</v>
      </c>
      <c r="B171" s="422" t="s">
        <v>42</v>
      </c>
      <c r="C171" s="423"/>
      <c r="D171" s="205"/>
      <c r="E171" s="196" t="s">
        <v>25</v>
      </c>
      <c r="F171" s="122"/>
      <c r="G171" s="60">
        <f>IFERROR(ROUND(VLOOKUP($A171,'Ave Costs'!$A$1:$H$293, 6, FALSE), 2), " ")</f>
        <v>15.92</v>
      </c>
      <c r="H171" s="61">
        <f t="shared" si="1"/>
        <v>0</v>
      </c>
      <c r="I171" s="60">
        <f>IFERROR(ROUND(VLOOKUP($A171,'Ave Costs'!$A$1:$J$293, 7, FALSE), 2), " ")</f>
        <v>23.6</v>
      </c>
      <c r="J171" s="61">
        <f t="shared" si="2"/>
        <v>0</v>
      </c>
      <c r="K171" s="61">
        <f t="shared" si="7"/>
        <v>0</v>
      </c>
    </row>
    <row r="172" spans="1:11" ht="27.6" customHeight="1" x14ac:dyDescent="0.2">
      <c r="A172" s="152">
        <v>6412</v>
      </c>
      <c r="B172" s="422" t="s">
        <v>43</v>
      </c>
      <c r="C172" s="423"/>
      <c r="D172" s="205"/>
      <c r="E172" s="196" t="s">
        <v>25</v>
      </c>
      <c r="F172" s="122"/>
      <c r="G172" s="60">
        <f>IFERROR(ROUND(VLOOKUP($A172,'Ave Costs'!$A$1:$H$293, 6, FALSE), 2), " ")</f>
        <v>15.92</v>
      </c>
      <c r="H172" s="61">
        <f t="shared" si="1"/>
        <v>0</v>
      </c>
      <c r="I172" s="60">
        <f>IFERROR(ROUND(VLOOKUP($A172,'Ave Costs'!$A$1:$J$293, 7, FALSE), 2), " ")</f>
        <v>23.6</v>
      </c>
      <c r="J172" s="61">
        <f t="shared" si="2"/>
        <v>0</v>
      </c>
      <c r="K172" s="61">
        <f t="shared" si="7"/>
        <v>0</v>
      </c>
    </row>
    <row r="173" spans="1:11" ht="27.6" customHeight="1" x14ac:dyDescent="0.2">
      <c r="A173" s="152">
        <v>6422</v>
      </c>
      <c r="B173" s="422" t="s">
        <v>560</v>
      </c>
      <c r="C173" s="423"/>
      <c r="D173" s="205"/>
      <c r="E173" s="196" t="s">
        <v>25</v>
      </c>
      <c r="F173" s="122"/>
      <c r="G173" s="60">
        <f>IFERROR(ROUND(VLOOKUP($A173,'Ave Costs'!$A$1:$H$293, 6, FALSE), 2), " ")</f>
        <v>15.92</v>
      </c>
      <c r="H173" s="61">
        <f t="shared" si="1"/>
        <v>0</v>
      </c>
      <c r="I173" s="60">
        <f>IFERROR(ROUND(VLOOKUP($A173,'Ave Costs'!$A$1:$J$293, 7, FALSE), 2), " ")</f>
        <v>23.6</v>
      </c>
      <c r="J173" s="61">
        <f t="shared" si="2"/>
        <v>0</v>
      </c>
      <c r="K173" s="61">
        <f t="shared" si="7"/>
        <v>0</v>
      </c>
    </row>
    <row r="174" spans="1:11" ht="27.6" customHeight="1" x14ac:dyDescent="0.2">
      <c r="A174" s="152">
        <v>6505</v>
      </c>
      <c r="B174" s="422" t="s">
        <v>46</v>
      </c>
      <c r="C174" s="423"/>
      <c r="D174" s="205"/>
      <c r="E174" s="196" t="s">
        <v>25</v>
      </c>
      <c r="F174" s="122"/>
      <c r="G174" s="60">
        <f>IFERROR(ROUND(VLOOKUP($A174,'Ave Costs'!$A$1:$H$293, 6, FALSE), 2), " ")</f>
        <v>1</v>
      </c>
      <c r="H174" s="61">
        <f t="shared" si="1"/>
        <v>0</v>
      </c>
      <c r="I174" s="60">
        <f>IFERROR(ROUND(VLOOKUP($A174,'Ave Costs'!$A$1:$J$293, 7, FALSE), 2), " ")</f>
        <v>48.75</v>
      </c>
      <c r="J174" s="61">
        <f t="shared" si="2"/>
        <v>0</v>
      </c>
      <c r="K174" s="61">
        <f t="shared" si="7"/>
        <v>0</v>
      </c>
    </row>
    <row r="175" spans="1:11" ht="27.6" customHeight="1" x14ac:dyDescent="0.2">
      <c r="A175" s="152">
        <v>6512</v>
      </c>
      <c r="B175" s="422" t="s">
        <v>173</v>
      </c>
      <c r="C175" s="423"/>
      <c r="D175" s="205"/>
      <c r="E175" s="196" t="s">
        <v>25</v>
      </c>
      <c r="F175" s="122"/>
      <c r="G175" s="60">
        <f>IFERROR(ROUND(VLOOKUP($A175,'Ave Costs'!$A$1:$H$293, 6, FALSE), 2), " ")</f>
        <v>243.49</v>
      </c>
      <c r="H175" s="61">
        <f t="shared" si="1"/>
        <v>0</v>
      </c>
      <c r="I175" s="60">
        <f>IFERROR(ROUND(VLOOKUP($A175,'Ave Costs'!$A$1:$J$293, 7, FALSE), 2), " ")</f>
        <v>349.11</v>
      </c>
      <c r="J175" s="61">
        <f t="shared" si="2"/>
        <v>0</v>
      </c>
      <c r="K175" s="61">
        <f t="shared" si="7"/>
        <v>0</v>
      </c>
    </row>
    <row r="176" spans="1:11" ht="27.6" customHeight="1" x14ac:dyDescent="0.2">
      <c r="A176" s="152">
        <v>6517</v>
      </c>
      <c r="B176" s="422" t="s">
        <v>561</v>
      </c>
      <c r="C176" s="423"/>
      <c r="D176" s="205"/>
      <c r="E176" s="196" t="s">
        <v>25</v>
      </c>
      <c r="F176" s="122"/>
      <c r="G176" s="60">
        <f>IFERROR(ROUND(VLOOKUP($A176,'Ave Costs'!$A$1:$H$293, 6, FALSE), 2), " ")</f>
        <v>307.69</v>
      </c>
      <c r="H176" s="61">
        <f t="shared" si="1"/>
        <v>0</v>
      </c>
      <c r="I176" s="60">
        <f>IFERROR(ROUND(VLOOKUP($A176,'Ave Costs'!$A$1:$J$293, 7, FALSE), 2), " ")</f>
        <v>687.21</v>
      </c>
      <c r="J176" s="61">
        <f t="shared" si="2"/>
        <v>0</v>
      </c>
      <c r="K176" s="61">
        <f t="shared" si="7"/>
        <v>0</v>
      </c>
    </row>
    <row r="177" spans="1:11" ht="27.6" customHeight="1" x14ac:dyDescent="0.2">
      <c r="A177" s="152">
        <v>6522</v>
      </c>
      <c r="B177" s="422" t="s">
        <v>562</v>
      </c>
      <c r="C177" s="423"/>
      <c r="D177" s="205"/>
      <c r="E177" s="196" t="s">
        <v>25</v>
      </c>
      <c r="F177" s="122"/>
      <c r="G177" s="60">
        <f>IFERROR(ROUND(VLOOKUP($A177,'Ave Costs'!$A$1:$H$293, 6, FALSE), 2), " ")</f>
        <v>222.01</v>
      </c>
      <c r="H177" s="61">
        <f t="shared" si="1"/>
        <v>0</v>
      </c>
      <c r="I177" s="60">
        <f>IFERROR(ROUND(VLOOKUP($A177,'Ave Costs'!$A$1:$J$293, 7, FALSE), 2), " ")</f>
        <v>450</v>
      </c>
      <c r="J177" s="61">
        <f t="shared" si="2"/>
        <v>0</v>
      </c>
      <c r="K177" s="61">
        <f t="shared" si="7"/>
        <v>0</v>
      </c>
    </row>
    <row r="178" spans="1:11" ht="27.6" customHeight="1" x14ac:dyDescent="0.2">
      <c r="A178" s="152">
        <v>6532</v>
      </c>
      <c r="B178" s="422" t="s">
        <v>563</v>
      </c>
      <c r="C178" s="423"/>
      <c r="D178" s="205"/>
      <c r="E178" s="196" t="s">
        <v>25</v>
      </c>
      <c r="F178" s="122"/>
      <c r="G178" s="60">
        <f>IFERROR(ROUND(VLOOKUP($A178,'Ave Costs'!$A$1:$H$293, 6, FALSE), 2), " ")</f>
        <v>466.34</v>
      </c>
      <c r="H178" s="61">
        <f t="shared" si="1"/>
        <v>0</v>
      </c>
      <c r="I178" s="60">
        <f>IFERROR(ROUND(VLOOKUP($A178,'Ave Costs'!$A$1:$J$293, 7, FALSE), 2), " ")</f>
        <v>687.21</v>
      </c>
      <c r="J178" s="61">
        <f t="shared" si="2"/>
        <v>0</v>
      </c>
      <c r="K178" s="61">
        <f t="shared" si="7"/>
        <v>0</v>
      </c>
    </row>
    <row r="179" spans="1:11" ht="27.6" customHeight="1" x14ac:dyDescent="0.2">
      <c r="A179" s="152">
        <v>6533</v>
      </c>
      <c r="B179" s="422" t="s">
        <v>564</v>
      </c>
      <c r="C179" s="423"/>
      <c r="D179" s="205"/>
      <c r="E179" s="196" t="s">
        <v>25</v>
      </c>
      <c r="F179" s="122"/>
      <c r="G179" s="60">
        <f>IFERROR(ROUND(VLOOKUP($A179,'Ave Costs'!$A$1:$H$293, 6, FALSE), 2), " ")</f>
        <v>466.34</v>
      </c>
      <c r="H179" s="61">
        <f t="shared" si="1"/>
        <v>0</v>
      </c>
      <c r="I179" s="60">
        <f>IFERROR(ROUND(VLOOKUP($A179,'Ave Costs'!$A$1:$J$293, 7, FALSE), 2), " ")</f>
        <v>687.21</v>
      </c>
      <c r="J179" s="61">
        <f t="shared" si="2"/>
        <v>0</v>
      </c>
      <c r="K179" s="61">
        <f t="shared" si="7"/>
        <v>0</v>
      </c>
    </row>
    <row r="180" spans="1:11" ht="27.6" customHeight="1" x14ac:dyDescent="0.2">
      <c r="A180" s="152">
        <v>6752</v>
      </c>
      <c r="B180" s="422" t="s">
        <v>565</v>
      </c>
      <c r="C180" s="423"/>
      <c r="D180" s="205"/>
      <c r="E180" s="196" t="s">
        <v>25</v>
      </c>
      <c r="F180" s="122"/>
      <c r="G180" s="60">
        <f>IFERROR(ROUND(VLOOKUP($A180,'Ave Costs'!$A$1:$H$293, 6, FALSE), 2), " ")</f>
        <v>324.61</v>
      </c>
      <c r="H180" s="61">
        <f t="shared" si="1"/>
        <v>0</v>
      </c>
      <c r="I180" s="60">
        <f>IFERROR(ROUND(VLOOKUP($A180,'Ave Costs'!$A$1:$J$293, 7, FALSE), 2), " ")</f>
        <v>75</v>
      </c>
      <c r="J180" s="61">
        <f t="shared" si="2"/>
        <v>0</v>
      </c>
      <c r="K180" s="61">
        <f t="shared" si="7"/>
        <v>0</v>
      </c>
    </row>
    <row r="181" spans="1:11" ht="27.6" customHeight="1" x14ac:dyDescent="0.2">
      <c r="A181" s="152">
        <v>6753</v>
      </c>
      <c r="B181" s="422" t="s">
        <v>566</v>
      </c>
      <c r="C181" s="423"/>
      <c r="D181" s="205"/>
      <c r="E181" s="196" t="s">
        <v>25</v>
      </c>
      <c r="F181" s="122"/>
      <c r="G181" s="60">
        <f>IFERROR(ROUND(VLOOKUP($A181,'Ave Costs'!$A$1:$H$293, 6, FALSE), 2), " ")</f>
        <v>4</v>
      </c>
      <c r="H181" s="61">
        <f t="shared" si="1"/>
        <v>0</v>
      </c>
      <c r="I181" s="60">
        <f>IFERROR(ROUND(VLOOKUP($A181,'Ave Costs'!$A$1:$J$293, 7, FALSE), 2), " ")</f>
        <v>20</v>
      </c>
      <c r="J181" s="61">
        <f t="shared" si="2"/>
        <v>0</v>
      </c>
      <c r="K181" s="61">
        <f t="shared" si="7"/>
        <v>0</v>
      </c>
    </row>
    <row r="182" spans="1:11" ht="27.6" customHeight="1" x14ac:dyDescent="0.2">
      <c r="A182" s="152">
        <v>7350</v>
      </c>
      <c r="B182" s="422" t="s">
        <v>236</v>
      </c>
      <c r="C182" s="423"/>
      <c r="D182" s="205"/>
      <c r="E182" s="196" t="s">
        <v>25</v>
      </c>
      <c r="F182" s="122"/>
      <c r="G182" s="60">
        <f>IFERROR(ROUND(VLOOKUP($A182,'Ave Costs'!$A$1:$H$293, 6, FALSE), 2), " ")</f>
        <v>0.76</v>
      </c>
      <c r="H182" s="61">
        <f t="shared" si="1"/>
        <v>0</v>
      </c>
      <c r="I182" s="60">
        <f>IFERROR(ROUND(VLOOKUP($A182,'Ave Costs'!$A$1:$J$293, 7, FALSE), 2), " ")</f>
        <v>1.58</v>
      </c>
      <c r="J182" s="61">
        <f t="shared" si="2"/>
        <v>0</v>
      </c>
      <c r="K182" s="61">
        <f t="shared" si="7"/>
        <v>0</v>
      </c>
    </row>
    <row r="183" spans="1:11" ht="27.6" customHeight="1" x14ac:dyDescent="0.2">
      <c r="A183" s="152">
        <v>8450</v>
      </c>
      <c r="B183" s="422" t="s">
        <v>567</v>
      </c>
      <c r="C183" s="423"/>
      <c r="D183" s="205"/>
      <c r="E183" s="196" t="s">
        <v>25</v>
      </c>
      <c r="F183" s="122"/>
      <c r="G183" s="60">
        <f>IFERROR(ROUND(VLOOKUP($A183,'Ave Costs'!$A$1:$H$293, 6, FALSE), 2), " ")</f>
        <v>7.15</v>
      </c>
      <c r="H183" s="61">
        <f t="shared" si="1"/>
        <v>0</v>
      </c>
      <c r="I183" s="60">
        <f>IFERROR(ROUND(VLOOKUP($A183,'Ave Costs'!$A$1:$J$293, 7, FALSE), 2), " ")</f>
        <v>13.2</v>
      </c>
      <c r="J183" s="61">
        <f t="shared" si="2"/>
        <v>0</v>
      </c>
      <c r="K183" s="61">
        <f t="shared" si="7"/>
        <v>0</v>
      </c>
    </row>
    <row r="184" spans="1:11" ht="27.6" customHeight="1" x14ac:dyDescent="0.2">
      <c r="A184" s="152">
        <v>8460</v>
      </c>
      <c r="B184" s="422" t="s">
        <v>568</v>
      </c>
      <c r="C184" s="423"/>
      <c r="D184" s="205"/>
      <c r="E184" s="196" t="s">
        <v>25</v>
      </c>
      <c r="F184" s="122"/>
      <c r="G184" s="60">
        <f>IFERROR(ROUND(VLOOKUP($A184,'Ave Costs'!$A$1:$H$293, 6, FALSE), 2), " ")</f>
        <v>8.1</v>
      </c>
      <c r="H184" s="61">
        <f t="shared" si="1"/>
        <v>0</v>
      </c>
      <c r="I184" s="60">
        <f>IFERROR(ROUND(VLOOKUP($A184,'Ave Costs'!$A$1:$J$293, 7, FALSE), 2), " ")</f>
        <v>13.2</v>
      </c>
      <c r="J184" s="61">
        <f t="shared" si="2"/>
        <v>0</v>
      </c>
      <c r="K184" s="61">
        <f t="shared" si="7"/>
        <v>0</v>
      </c>
    </row>
    <row r="185" spans="1:11" ht="27.6" customHeight="1" x14ac:dyDescent="0.2">
      <c r="A185" s="152">
        <v>8461</v>
      </c>
      <c r="B185" s="422" t="s">
        <v>569</v>
      </c>
      <c r="C185" s="423"/>
      <c r="D185" s="205"/>
      <c r="E185" s="196" t="s">
        <v>25</v>
      </c>
      <c r="F185" s="122"/>
      <c r="G185" s="60">
        <f>IFERROR(ROUND(VLOOKUP($A185,'Ave Costs'!$A$1:$H$293, 6, FALSE), 2), " ")</f>
        <v>12.3</v>
      </c>
      <c r="H185" s="61">
        <f t="shared" si="1"/>
        <v>0</v>
      </c>
      <c r="I185" s="60">
        <f>IFERROR(ROUND(VLOOKUP($A185,'Ave Costs'!$A$1:$J$293, 7, FALSE), 2), " ")</f>
        <v>13.2</v>
      </c>
      <c r="J185" s="61">
        <f t="shared" si="2"/>
        <v>0</v>
      </c>
      <c r="K185" s="61">
        <f t="shared" si="7"/>
        <v>0</v>
      </c>
    </row>
    <row r="186" spans="1:11" ht="27.6" customHeight="1" x14ac:dyDescent="0.2">
      <c r="A186" s="152">
        <v>8462</v>
      </c>
      <c r="B186" s="422" t="s">
        <v>122</v>
      </c>
      <c r="C186" s="423"/>
      <c r="D186" s="205"/>
      <c r="E186" s="196" t="s">
        <v>25</v>
      </c>
      <c r="F186" s="122"/>
      <c r="G186" s="60">
        <f>IFERROR(ROUND(VLOOKUP($A186,'Ave Costs'!$A$1:$H$293, 6, FALSE), 2), " ")</f>
        <v>15.44</v>
      </c>
      <c r="H186" s="61">
        <f t="shared" si="1"/>
        <v>0</v>
      </c>
      <c r="I186" s="60">
        <f>IFERROR(ROUND(VLOOKUP($A186,'Ave Costs'!$A$1:$J$293, 7, FALSE), 2), " ")</f>
        <v>13.2</v>
      </c>
      <c r="J186" s="61">
        <f t="shared" si="2"/>
        <v>0</v>
      </c>
      <c r="K186" s="61">
        <f t="shared" si="7"/>
        <v>0</v>
      </c>
    </row>
    <row r="187" spans="1:11" ht="27.6" customHeight="1" x14ac:dyDescent="0.2">
      <c r="A187" s="152">
        <v>8608</v>
      </c>
      <c r="B187" s="422" t="s">
        <v>123</v>
      </c>
      <c r="C187" s="423"/>
      <c r="D187" s="205"/>
      <c r="E187" s="196" t="s">
        <v>25</v>
      </c>
      <c r="F187" s="122"/>
      <c r="G187" s="60">
        <f>IFERROR(ROUND(VLOOKUP($A187,'Ave Costs'!$A$1:$H$293, 6, FALSE), 2), " ")</f>
        <v>2.79</v>
      </c>
      <c r="H187" s="61">
        <f t="shared" si="1"/>
        <v>0</v>
      </c>
      <c r="I187" s="60">
        <f>IFERROR(ROUND(VLOOKUP($A187,'Ave Costs'!$A$1:$J$293, 7, FALSE), 2), " ")</f>
        <v>13.2</v>
      </c>
      <c r="J187" s="61">
        <f t="shared" si="2"/>
        <v>0</v>
      </c>
      <c r="K187" s="61">
        <f t="shared" si="7"/>
        <v>0</v>
      </c>
    </row>
    <row r="188" spans="1:11" ht="27.6" customHeight="1" x14ac:dyDescent="0.2">
      <c r="A188" s="152">
        <v>8609</v>
      </c>
      <c r="B188" s="422" t="s">
        <v>124</v>
      </c>
      <c r="C188" s="423"/>
      <c r="D188" s="205"/>
      <c r="E188" s="196" t="s">
        <v>25</v>
      </c>
      <c r="F188" s="122"/>
      <c r="G188" s="60">
        <f>IFERROR(ROUND(VLOOKUP($A188,'Ave Costs'!$A$1:$H$293, 6, FALSE), 2), " ")</f>
        <v>6</v>
      </c>
      <c r="H188" s="61">
        <f t="shared" si="1"/>
        <v>0</v>
      </c>
      <c r="I188" s="60">
        <f>IFERROR(ROUND(VLOOKUP($A188,'Ave Costs'!$A$1:$J$293, 7, FALSE), 2), " ")</f>
        <v>28.13</v>
      </c>
      <c r="J188" s="61">
        <f t="shared" si="2"/>
        <v>0</v>
      </c>
      <c r="K188" s="61">
        <f t="shared" si="7"/>
        <v>0</v>
      </c>
    </row>
    <row r="189" spans="1:11" ht="27.6" customHeight="1" x14ac:dyDescent="0.2">
      <c r="A189" s="152">
        <v>8610</v>
      </c>
      <c r="B189" s="422" t="s">
        <v>64</v>
      </c>
      <c r="C189" s="423"/>
      <c r="D189" s="205"/>
      <c r="E189" s="196" t="s">
        <v>25</v>
      </c>
      <c r="F189" s="122"/>
      <c r="G189" s="60">
        <f>IFERROR(ROUND(VLOOKUP($A189,'Ave Costs'!$A$1:$H$293, 6, FALSE), 2), " ")</f>
        <v>26.53</v>
      </c>
      <c r="H189" s="61">
        <f t="shared" si="1"/>
        <v>0</v>
      </c>
      <c r="I189" s="60">
        <f>IFERROR(ROUND(VLOOKUP($A189,'Ave Costs'!$A$1:$J$293, 7, FALSE), 2), " ")</f>
        <v>40.4</v>
      </c>
      <c r="J189" s="61">
        <f t="shared" si="2"/>
        <v>0</v>
      </c>
      <c r="K189" s="61">
        <f t="shared" si="7"/>
        <v>0</v>
      </c>
    </row>
    <row r="190" spans="1:11" ht="27.6" customHeight="1" x14ac:dyDescent="0.2">
      <c r="A190" s="152">
        <v>8620</v>
      </c>
      <c r="B190" s="422" t="s">
        <v>243</v>
      </c>
      <c r="C190" s="423"/>
      <c r="D190" s="205"/>
      <c r="E190" s="196" t="s">
        <v>25</v>
      </c>
      <c r="F190" s="122"/>
      <c r="G190" s="60">
        <f>IFERROR(ROUND(VLOOKUP($A190,'Ave Costs'!$A$1:$H$293, 6, FALSE), 2), " ")</f>
        <v>44.61</v>
      </c>
      <c r="H190" s="61">
        <f t="shared" si="1"/>
        <v>0</v>
      </c>
      <c r="I190" s="60">
        <f>IFERROR(ROUND(VLOOKUP($A190,'Ave Costs'!$A$1:$J$293, 7, FALSE), 2), " ")</f>
        <v>75</v>
      </c>
      <c r="J190" s="61">
        <f t="shared" si="2"/>
        <v>0</v>
      </c>
      <c r="K190" s="61">
        <f t="shared" si="7"/>
        <v>0</v>
      </c>
    </row>
    <row r="191" spans="1:11" ht="27.6" customHeight="1" x14ac:dyDescent="0.2">
      <c r="A191" s="152">
        <v>8621</v>
      </c>
      <c r="B191" s="422" t="s">
        <v>244</v>
      </c>
      <c r="C191" s="423"/>
      <c r="D191" s="205"/>
      <c r="E191" s="196" t="s">
        <v>25</v>
      </c>
      <c r="F191" s="122"/>
      <c r="G191" s="60">
        <f>IFERROR(ROUND(VLOOKUP($A191,'Ave Costs'!$A$1:$H$293, 6, FALSE), 2), " ")</f>
        <v>68.569999999999993</v>
      </c>
      <c r="H191" s="61">
        <f t="shared" si="1"/>
        <v>0</v>
      </c>
      <c r="I191" s="60">
        <f>IFERROR(ROUND(VLOOKUP($A191,'Ave Costs'!$A$1:$J$293, 7, FALSE), 2), " ")</f>
        <v>75</v>
      </c>
      <c r="J191" s="61">
        <f t="shared" si="2"/>
        <v>0</v>
      </c>
      <c r="K191" s="61">
        <f t="shared" si="7"/>
        <v>0</v>
      </c>
    </row>
    <row r="192" spans="1:11" ht="27.6" customHeight="1" x14ac:dyDescent="0.2">
      <c r="A192" s="152">
        <v>8630</v>
      </c>
      <c r="B192" s="422" t="s">
        <v>65</v>
      </c>
      <c r="C192" s="423"/>
      <c r="D192" s="205"/>
      <c r="E192" s="196" t="s">
        <v>25</v>
      </c>
      <c r="F192" s="122"/>
      <c r="G192" s="60">
        <f>IFERROR(ROUND(VLOOKUP($A192,'Ave Costs'!$A$1:$H$293, 6, FALSE), 2), " ")</f>
        <v>57.62</v>
      </c>
      <c r="H192" s="61">
        <f t="shared" si="1"/>
        <v>0</v>
      </c>
      <c r="I192" s="60">
        <f>IFERROR(ROUND(VLOOKUP($A192,'Ave Costs'!$A$1:$J$293, 7, FALSE), 2), " ")</f>
        <v>75</v>
      </c>
      <c r="J192" s="61">
        <f t="shared" si="2"/>
        <v>0</v>
      </c>
      <c r="K192" s="61">
        <f t="shared" si="7"/>
        <v>0</v>
      </c>
    </row>
    <row r="193" spans="1:11" ht="27.6" customHeight="1" x14ac:dyDescent="0.2">
      <c r="A193" s="152">
        <v>8640</v>
      </c>
      <c r="B193" s="422" t="s">
        <v>245</v>
      </c>
      <c r="C193" s="423"/>
      <c r="D193" s="205"/>
      <c r="E193" s="196" t="s">
        <v>25</v>
      </c>
      <c r="F193" s="122"/>
      <c r="G193" s="60">
        <f>IFERROR(ROUND(VLOOKUP($A193,'Ave Costs'!$A$1:$H$293, 6, FALSE), 2), " ")</f>
        <v>5.12</v>
      </c>
      <c r="H193" s="61">
        <f t="shared" si="1"/>
        <v>0</v>
      </c>
      <c r="I193" s="60">
        <f>IFERROR(ROUND(VLOOKUP($A193,'Ave Costs'!$A$1:$J$293, 7, FALSE), 2), " ")</f>
        <v>8</v>
      </c>
      <c r="J193" s="61">
        <f t="shared" si="2"/>
        <v>0</v>
      </c>
      <c r="K193" s="61">
        <f t="shared" si="7"/>
        <v>0</v>
      </c>
    </row>
    <row r="194" spans="1:11" ht="27.6" customHeight="1" x14ac:dyDescent="0.2">
      <c r="A194" s="152">
        <v>8641</v>
      </c>
      <c r="B194" s="422" t="s">
        <v>246</v>
      </c>
      <c r="C194" s="423"/>
      <c r="D194" s="205"/>
      <c r="E194" s="196" t="s">
        <v>25</v>
      </c>
      <c r="F194" s="122"/>
      <c r="G194" s="60">
        <f>IFERROR(ROUND(VLOOKUP($A194,'Ave Costs'!$A$1:$H$293, 6, FALSE), 2), " ")</f>
        <v>6.35</v>
      </c>
      <c r="H194" s="61">
        <f t="shared" si="1"/>
        <v>0</v>
      </c>
      <c r="I194" s="60">
        <f>IFERROR(ROUND(VLOOKUP($A194,'Ave Costs'!$A$1:$J$293, 7, FALSE), 2), " ")</f>
        <v>8</v>
      </c>
      <c r="J194" s="61">
        <f t="shared" si="2"/>
        <v>0</v>
      </c>
      <c r="K194" s="61">
        <f t="shared" si="7"/>
        <v>0</v>
      </c>
    </row>
    <row r="195" spans="1:11" ht="27.6" customHeight="1" x14ac:dyDescent="0.2">
      <c r="A195" s="152">
        <v>8650</v>
      </c>
      <c r="B195" s="422" t="s">
        <v>247</v>
      </c>
      <c r="C195" s="423"/>
      <c r="D195" s="205"/>
      <c r="E195" s="196" t="s">
        <v>25</v>
      </c>
      <c r="F195" s="122"/>
      <c r="G195" s="60">
        <f>IFERROR(ROUND(VLOOKUP($A195,'Ave Costs'!$A$1:$H$293, 6, FALSE), 2), " ")</f>
        <v>4.9400000000000004</v>
      </c>
      <c r="H195" s="61">
        <f t="shared" si="1"/>
        <v>0</v>
      </c>
      <c r="I195" s="60">
        <f>IFERROR(ROUND(VLOOKUP($A195,'Ave Costs'!$A$1:$J$293, 7, FALSE), 2), " ")</f>
        <v>8</v>
      </c>
      <c r="J195" s="61">
        <f t="shared" si="2"/>
        <v>0</v>
      </c>
      <c r="K195" s="61">
        <f t="shared" si="7"/>
        <v>0</v>
      </c>
    </row>
    <row r="196" spans="1:11" ht="27.6" customHeight="1" x14ac:dyDescent="0.2">
      <c r="A196" s="152">
        <v>8651</v>
      </c>
      <c r="B196" s="422" t="s">
        <v>248</v>
      </c>
      <c r="C196" s="423"/>
      <c r="D196" s="205"/>
      <c r="E196" s="196" t="s">
        <v>25</v>
      </c>
      <c r="F196" s="122"/>
      <c r="G196" s="60">
        <f>IFERROR(ROUND(VLOOKUP($A196,'Ave Costs'!$A$1:$H$293, 6, FALSE), 2), " ")</f>
        <v>4.1900000000000004</v>
      </c>
      <c r="H196" s="61">
        <f t="shared" si="1"/>
        <v>0</v>
      </c>
      <c r="I196" s="60">
        <f>IFERROR(ROUND(VLOOKUP($A196,'Ave Costs'!$A$1:$J$293, 7, FALSE), 2), " ")</f>
        <v>8</v>
      </c>
      <c r="J196" s="61">
        <f t="shared" si="2"/>
        <v>0</v>
      </c>
      <c r="K196" s="61">
        <f t="shared" si="7"/>
        <v>0</v>
      </c>
    </row>
    <row r="197" spans="1:11" ht="27.6" customHeight="1" x14ac:dyDescent="0.2">
      <c r="A197" s="152">
        <v>8652</v>
      </c>
      <c r="B197" s="422" t="s">
        <v>249</v>
      </c>
      <c r="C197" s="423"/>
      <c r="D197" s="205"/>
      <c r="E197" s="196" t="s">
        <v>25</v>
      </c>
      <c r="F197" s="140"/>
      <c r="G197" s="60">
        <f>IFERROR(ROUND(VLOOKUP($A197,'Ave Costs'!$A$1:$H$293, 6, FALSE), 2), " ")</f>
        <v>6.35</v>
      </c>
      <c r="H197" s="61">
        <f t="shared" si="1"/>
        <v>0</v>
      </c>
      <c r="I197" s="60">
        <f>IFERROR(ROUND(VLOOKUP($A197,'Ave Costs'!$A$1:$J$293, 7, FALSE), 2), " ")</f>
        <v>8</v>
      </c>
      <c r="J197" s="61">
        <f t="shared" si="2"/>
        <v>0</v>
      </c>
      <c r="K197" s="61">
        <f t="shared" si="7"/>
        <v>0</v>
      </c>
    </row>
    <row r="198" spans="1:11" ht="27.6" customHeight="1" x14ac:dyDescent="0.2">
      <c r="A198" s="152">
        <v>8660</v>
      </c>
      <c r="B198" s="422" t="s">
        <v>250</v>
      </c>
      <c r="C198" s="423"/>
      <c r="D198" s="205"/>
      <c r="E198" s="196" t="s">
        <v>25</v>
      </c>
      <c r="F198" s="140"/>
      <c r="G198" s="60">
        <f>IFERROR(ROUND(VLOOKUP($A198,'Ave Costs'!$A$1:$H$293, 6, FALSE), 2), " ")</f>
        <v>8.89</v>
      </c>
      <c r="H198" s="61">
        <f t="shared" ref="H198:H214" si="8">IFERROR(F198*G198," ")</f>
        <v>0</v>
      </c>
      <c r="I198" s="60">
        <f>IFERROR(ROUND(VLOOKUP($A198,'Ave Costs'!$A$1:$J$293, 7, FALSE), 2), " ")</f>
        <v>8</v>
      </c>
      <c r="J198" s="61">
        <f t="shared" ref="J198:J214" si="9">IFERROR(F198*I198," ")</f>
        <v>0</v>
      </c>
      <c r="K198" s="61">
        <f t="shared" si="7"/>
        <v>0</v>
      </c>
    </row>
    <row r="199" spans="1:11" ht="27.6" customHeight="1" x14ac:dyDescent="0.2">
      <c r="A199" s="152">
        <v>8670</v>
      </c>
      <c r="B199" s="422" t="s">
        <v>251</v>
      </c>
      <c r="C199" s="423"/>
      <c r="D199" s="205"/>
      <c r="E199" s="196" t="s">
        <v>25</v>
      </c>
      <c r="F199" s="140"/>
      <c r="G199" s="60">
        <f>IFERROR(ROUND(VLOOKUP($A199,'Ave Costs'!$A$1:$H$293, 6, FALSE), 2), " ")</f>
        <v>0.73</v>
      </c>
      <c r="H199" s="61">
        <f t="shared" si="8"/>
        <v>0</v>
      </c>
      <c r="I199" s="60">
        <f>IFERROR(ROUND(VLOOKUP($A199,'Ave Costs'!$A$1:$J$293, 7, FALSE), 2), " ")</f>
        <v>7</v>
      </c>
      <c r="J199" s="61">
        <f t="shared" si="9"/>
        <v>0</v>
      </c>
      <c r="K199" s="61">
        <f t="shared" si="7"/>
        <v>0</v>
      </c>
    </row>
    <row r="200" spans="1:11" ht="27.6" customHeight="1" x14ac:dyDescent="0.2">
      <c r="A200" s="152">
        <v>8671</v>
      </c>
      <c r="B200" s="422" t="s">
        <v>252</v>
      </c>
      <c r="C200" s="423"/>
      <c r="D200" s="205"/>
      <c r="E200" s="196" t="s">
        <v>25</v>
      </c>
      <c r="F200" s="140"/>
      <c r="G200" s="60">
        <f>IFERROR(ROUND(VLOOKUP($A200,'Ave Costs'!$A$1:$H$293, 6, FALSE), 2), " ")</f>
        <v>0.73</v>
      </c>
      <c r="H200" s="61">
        <f t="shared" si="8"/>
        <v>0</v>
      </c>
      <c r="I200" s="60">
        <f>IFERROR(ROUND(VLOOKUP($A200,'Ave Costs'!$A$1:$J$293, 7, FALSE), 2), " ")</f>
        <v>7</v>
      </c>
      <c r="J200" s="61">
        <f t="shared" si="9"/>
        <v>0</v>
      </c>
      <c r="K200" s="61">
        <f t="shared" si="7"/>
        <v>0</v>
      </c>
    </row>
    <row r="201" spans="1:11" ht="27.6" customHeight="1" x14ac:dyDescent="0.2">
      <c r="A201" s="152">
        <v>8680</v>
      </c>
      <c r="B201" s="422" t="s">
        <v>253</v>
      </c>
      <c r="C201" s="423"/>
      <c r="D201" s="205"/>
      <c r="E201" s="196" t="s">
        <v>25</v>
      </c>
      <c r="F201" s="122"/>
      <c r="G201" s="60">
        <f>IFERROR(ROUND(VLOOKUP($A201,'Ave Costs'!$A$1:$H$293, 6, FALSE), 2), " ")</f>
        <v>62.03</v>
      </c>
      <c r="H201" s="61">
        <f t="shared" si="8"/>
        <v>0</v>
      </c>
      <c r="I201" s="60">
        <f>IFERROR(ROUND(VLOOKUP($A201,'Ave Costs'!$A$1:$J$293, 7, FALSE), 2), " ")</f>
        <v>37.619999999999997</v>
      </c>
      <c r="J201" s="61">
        <f t="shared" si="9"/>
        <v>0</v>
      </c>
      <c r="K201" s="61">
        <f t="shared" si="7"/>
        <v>0</v>
      </c>
    </row>
    <row r="202" spans="1:11" ht="27.6" customHeight="1" x14ac:dyDescent="0.2">
      <c r="A202" s="152">
        <v>8690</v>
      </c>
      <c r="B202" s="422" t="s">
        <v>254</v>
      </c>
      <c r="C202" s="423"/>
      <c r="D202" s="205"/>
      <c r="E202" s="196" t="s">
        <v>25</v>
      </c>
      <c r="F202" s="122"/>
      <c r="G202" s="60">
        <f>IFERROR(ROUND(VLOOKUP($A202,'Ave Costs'!$A$1:$H$293, 6, FALSE), 2), " ")</f>
        <v>44.63</v>
      </c>
      <c r="H202" s="61">
        <f t="shared" si="8"/>
        <v>0</v>
      </c>
      <c r="I202" s="60">
        <f>IFERROR(ROUND(VLOOKUP($A202,'Ave Costs'!$A$1:$J$293, 7, FALSE), 2), " ")</f>
        <v>37.619999999999997</v>
      </c>
      <c r="J202" s="61">
        <f t="shared" si="9"/>
        <v>0</v>
      </c>
      <c r="K202" s="61">
        <f t="shared" si="7"/>
        <v>0</v>
      </c>
    </row>
    <row r="203" spans="1:11" ht="27.6" customHeight="1" x14ac:dyDescent="0.2">
      <c r="A203" s="152">
        <v>8691</v>
      </c>
      <c r="B203" s="422" t="s">
        <v>66</v>
      </c>
      <c r="C203" s="423"/>
      <c r="D203" s="205"/>
      <c r="E203" s="196" t="s">
        <v>25</v>
      </c>
      <c r="F203" s="122"/>
      <c r="G203" s="60">
        <f>IFERROR(ROUND(VLOOKUP($A203,'Ave Costs'!$A$1:$H$293, 6, FALSE), 2), " ")</f>
        <v>71.319999999999993</v>
      </c>
      <c r="H203" s="61">
        <f t="shared" si="8"/>
        <v>0</v>
      </c>
      <c r="I203" s="60">
        <f>IFERROR(ROUND(VLOOKUP($A203,'Ave Costs'!$A$1:$J$293, 7, FALSE), 2), " ")</f>
        <v>37.619999999999997</v>
      </c>
      <c r="J203" s="61">
        <f t="shared" si="9"/>
        <v>0</v>
      </c>
      <c r="K203" s="61">
        <f t="shared" si="7"/>
        <v>0</v>
      </c>
    </row>
    <row r="204" spans="1:11" ht="27.6" customHeight="1" x14ac:dyDescent="0.2">
      <c r="A204" s="152">
        <v>8722</v>
      </c>
      <c r="B204" s="422" t="s">
        <v>570</v>
      </c>
      <c r="C204" s="423"/>
      <c r="D204" s="205"/>
      <c r="E204" s="196" t="s">
        <v>25</v>
      </c>
      <c r="F204" s="122"/>
      <c r="G204" s="60">
        <f>IFERROR(ROUND(VLOOKUP($A204,'Ave Costs'!$A$1:$H$293, 6, FALSE), 2), " ")</f>
        <v>46.96</v>
      </c>
      <c r="H204" s="61">
        <f t="shared" si="8"/>
        <v>0</v>
      </c>
      <c r="I204" s="60">
        <f>IFERROR(ROUND(VLOOKUP($A204,'Ave Costs'!$A$1:$J$293, 7, FALSE), 2), " ")</f>
        <v>35</v>
      </c>
      <c r="J204" s="61">
        <f t="shared" si="9"/>
        <v>0</v>
      </c>
      <c r="K204" s="61">
        <f t="shared" si="7"/>
        <v>0</v>
      </c>
    </row>
    <row r="205" spans="1:11" ht="27.6" customHeight="1" x14ac:dyDescent="0.2">
      <c r="A205" s="152">
        <v>8740</v>
      </c>
      <c r="B205" s="422" t="s">
        <v>318</v>
      </c>
      <c r="C205" s="423"/>
      <c r="D205" s="205"/>
      <c r="E205" s="196" t="s">
        <v>25</v>
      </c>
      <c r="F205" s="122"/>
      <c r="G205" s="60">
        <f>IFERROR(ROUND(VLOOKUP($A205,'Ave Costs'!$A$1:$H$293, 6, FALSE), 2), " ")</f>
        <v>300</v>
      </c>
      <c r="H205" s="61">
        <f t="shared" si="8"/>
        <v>0</v>
      </c>
      <c r="I205" s="60">
        <f>IFERROR(ROUND(VLOOKUP($A205,'Ave Costs'!$A$1:$J$293, 7, FALSE), 2), " ")</f>
        <v>400</v>
      </c>
      <c r="J205" s="61">
        <f t="shared" si="9"/>
        <v>0</v>
      </c>
      <c r="K205" s="61">
        <f t="shared" si="7"/>
        <v>0</v>
      </c>
    </row>
    <row r="206" spans="1:11" ht="27.6" customHeight="1" x14ac:dyDescent="0.2">
      <c r="A206" s="152">
        <v>8741</v>
      </c>
      <c r="B206" s="422" t="s">
        <v>572</v>
      </c>
      <c r="C206" s="423"/>
      <c r="D206" s="205"/>
      <c r="E206" s="196" t="s">
        <v>25</v>
      </c>
      <c r="F206" s="122"/>
      <c r="G206" s="60">
        <f>IFERROR(ROUND(VLOOKUP($A206,'Ave Costs'!$A$1:$H$293, 6, FALSE), 2), " ")</f>
        <v>300</v>
      </c>
      <c r="H206" s="61">
        <f t="shared" si="8"/>
        <v>0</v>
      </c>
      <c r="I206" s="60">
        <f>IFERROR(ROUND(VLOOKUP($A206,'Ave Costs'!$A$1:$J$293, 7, FALSE), 2), " ")</f>
        <v>400</v>
      </c>
      <c r="J206" s="61">
        <f t="shared" si="9"/>
        <v>0</v>
      </c>
      <c r="K206" s="61">
        <f t="shared" si="7"/>
        <v>0</v>
      </c>
    </row>
    <row r="207" spans="1:11" ht="27.6" customHeight="1" x14ac:dyDescent="0.2">
      <c r="A207" s="152">
        <v>8742</v>
      </c>
      <c r="B207" s="422" t="s">
        <v>315</v>
      </c>
      <c r="C207" s="423"/>
      <c r="D207" s="205"/>
      <c r="E207" s="196" t="s">
        <v>25</v>
      </c>
      <c r="F207" s="122"/>
      <c r="G207" s="60">
        <f>IFERROR(ROUND(VLOOKUP($A207,'Ave Costs'!$A$1:$H$293, 6, FALSE), 2), " ")</f>
        <v>400</v>
      </c>
      <c r="H207" s="61">
        <f t="shared" si="8"/>
        <v>0</v>
      </c>
      <c r="I207" s="60">
        <f>IFERROR(ROUND(VLOOKUP($A207,'Ave Costs'!$A$1:$J$293, 7, FALSE), 2), " ")</f>
        <v>400</v>
      </c>
      <c r="J207" s="61">
        <f t="shared" si="9"/>
        <v>0</v>
      </c>
      <c r="K207" s="61">
        <f t="shared" si="7"/>
        <v>0</v>
      </c>
    </row>
    <row r="208" spans="1:11" ht="27.6" customHeight="1" x14ac:dyDescent="0.2">
      <c r="A208" s="152">
        <v>8743</v>
      </c>
      <c r="B208" s="422" t="s">
        <v>571</v>
      </c>
      <c r="C208" s="423"/>
      <c r="D208" s="205"/>
      <c r="E208" s="196" t="s">
        <v>25</v>
      </c>
      <c r="F208" s="122"/>
      <c r="G208" s="60">
        <f>IFERROR(ROUND(VLOOKUP($A208,'Ave Costs'!$A$1:$H$293, 6, FALSE), 2), " ")</f>
        <v>400</v>
      </c>
      <c r="H208" s="61">
        <f t="shared" si="8"/>
        <v>0</v>
      </c>
      <c r="I208" s="60">
        <f>IFERROR(ROUND(VLOOKUP($A208,'Ave Costs'!$A$1:$J$293, 7, FALSE), 2), " ")</f>
        <v>400</v>
      </c>
      <c r="J208" s="61">
        <f t="shared" si="9"/>
        <v>0</v>
      </c>
      <c r="K208" s="61">
        <f t="shared" si="7"/>
        <v>0</v>
      </c>
    </row>
    <row r="209" spans="1:11" ht="27.6" customHeight="1" x14ac:dyDescent="0.2">
      <c r="A209" s="152">
        <v>8744</v>
      </c>
      <c r="B209" s="422" t="s">
        <v>316</v>
      </c>
      <c r="C209" s="423"/>
      <c r="D209" s="205"/>
      <c r="E209" s="196" t="s">
        <v>25</v>
      </c>
      <c r="F209" s="122"/>
      <c r="G209" s="60">
        <f>IFERROR(ROUND(VLOOKUP($A209,'Ave Costs'!$A$1:$H$293, 6, FALSE), 2), " ")</f>
        <v>400</v>
      </c>
      <c r="H209" s="61">
        <f t="shared" si="8"/>
        <v>0</v>
      </c>
      <c r="I209" s="60">
        <f>IFERROR(ROUND(VLOOKUP($A209,'Ave Costs'!$A$1:$J$293, 7, FALSE), 2), " ")</f>
        <v>400</v>
      </c>
      <c r="J209" s="61">
        <f t="shared" si="9"/>
        <v>0</v>
      </c>
      <c r="K209" s="61">
        <f t="shared" si="7"/>
        <v>0</v>
      </c>
    </row>
    <row r="210" spans="1:11" ht="27.6" customHeight="1" x14ac:dyDescent="0.2">
      <c r="A210" s="152">
        <v>8745</v>
      </c>
      <c r="B210" s="422" t="s">
        <v>573</v>
      </c>
      <c r="C210" s="423"/>
      <c r="D210" s="205"/>
      <c r="E210" s="196" t="s">
        <v>25</v>
      </c>
      <c r="F210" s="122"/>
      <c r="G210" s="60">
        <f>IFERROR(ROUND(VLOOKUP($A210,'Ave Costs'!$A$1:$H$293, 6, FALSE), 2), " ")</f>
        <v>400</v>
      </c>
      <c r="H210" s="61">
        <f t="shared" si="8"/>
        <v>0</v>
      </c>
      <c r="I210" s="60">
        <f>IFERROR(ROUND(VLOOKUP($A210,'Ave Costs'!$A$1:$J$293, 7, FALSE), 2), " ")</f>
        <v>400</v>
      </c>
      <c r="J210" s="61">
        <f t="shared" si="9"/>
        <v>0</v>
      </c>
      <c r="K210" s="61">
        <f t="shared" si="7"/>
        <v>0</v>
      </c>
    </row>
    <row r="211" spans="1:11" ht="27.6" customHeight="1" x14ac:dyDescent="0.2">
      <c r="A211" s="152">
        <v>8760</v>
      </c>
      <c r="B211" s="422" t="s">
        <v>256</v>
      </c>
      <c r="C211" s="423"/>
      <c r="D211" s="205"/>
      <c r="E211" s="196" t="s">
        <v>25</v>
      </c>
      <c r="F211" s="122"/>
      <c r="G211" s="60">
        <f>IFERROR(ROUND(VLOOKUP($A211,'Ave Costs'!$A$1:$H$293, 6, FALSE), 2), " ")</f>
        <v>550</v>
      </c>
      <c r="H211" s="61">
        <f t="shared" si="8"/>
        <v>0</v>
      </c>
      <c r="I211" s="60">
        <f>IFERROR(ROUND(VLOOKUP($A211,'Ave Costs'!$A$1:$J$293, 7, FALSE), 2), " ")</f>
        <v>400</v>
      </c>
      <c r="J211" s="61">
        <f t="shared" si="9"/>
        <v>0</v>
      </c>
      <c r="K211" s="61">
        <f t="shared" si="7"/>
        <v>0</v>
      </c>
    </row>
    <row r="212" spans="1:11" ht="39.6" customHeight="1" x14ac:dyDescent="0.2">
      <c r="A212" s="152">
        <v>8770</v>
      </c>
      <c r="B212" s="422" t="s">
        <v>574</v>
      </c>
      <c r="C212" s="423"/>
      <c r="D212" s="205"/>
      <c r="E212" s="196" t="s">
        <v>25</v>
      </c>
      <c r="F212" s="122"/>
      <c r="G212" s="60">
        <f>IFERROR(ROUND(VLOOKUP($A212,'Ave Costs'!$A$1:$H$293, 6, FALSE), 2), " ")</f>
        <v>40</v>
      </c>
      <c r="H212" s="61">
        <f t="shared" si="8"/>
        <v>0</v>
      </c>
      <c r="I212" s="60">
        <f>IFERROR(ROUND(VLOOKUP($A212,'Ave Costs'!$A$1:$J$293, 7, FALSE), 2), " ")</f>
        <v>310</v>
      </c>
      <c r="J212" s="61">
        <f t="shared" si="9"/>
        <v>0</v>
      </c>
      <c r="K212" s="61">
        <f t="shared" si="7"/>
        <v>0</v>
      </c>
    </row>
    <row r="213" spans="1:11" ht="27.6" customHeight="1" x14ac:dyDescent="0.2">
      <c r="A213" s="152">
        <v>9500</v>
      </c>
      <c r="B213" s="422" t="s">
        <v>257</v>
      </c>
      <c r="C213" s="423"/>
      <c r="D213" s="205"/>
      <c r="E213" s="196" t="s">
        <v>25</v>
      </c>
      <c r="F213" s="122"/>
      <c r="G213" s="60">
        <f>IFERROR(ROUND(VLOOKUP($A213,'Ave Costs'!$A$1:$H$293, 6, FALSE), 2), " ")</f>
        <v>3</v>
      </c>
      <c r="H213" s="61">
        <f t="shared" si="8"/>
        <v>0</v>
      </c>
      <c r="I213" s="60">
        <f>IFERROR(ROUND(VLOOKUP($A213,'Ave Costs'!$A$1:$J$293, 7, FALSE), 2), " ")</f>
        <v>4.5</v>
      </c>
      <c r="J213" s="61">
        <f t="shared" si="9"/>
        <v>0</v>
      </c>
      <c r="K213" s="61">
        <f t="shared" si="7"/>
        <v>0</v>
      </c>
    </row>
    <row r="214" spans="1:11" ht="27.6" customHeight="1" x14ac:dyDescent="0.2">
      <c r="A214" s="153">
        <v>9501</v>
      </c>
      <c r="B214" s="434" t="s">
        <v>258</v>
      </c>
      <c r="C214" s="435"/>
      <c r="D214" s="206"/>
      <c r="E214" s="197" t="s">
        <v>25</v>
      </c>
      <c r="F214" s="123"/>
      <c r="G214" s="64">
        <f>IFERROR(ROUND(VLOOKUP($A214,'Ave Costs'!$A$1:$H$293, 6, FALSE), 2), " ")</f>
        <v>3</v>
      </c>
      <c r="H214" s="63">
        <f t="shared" si="8"/>
        <v>0</v>
      </c>
      <c r="I214" s="64">
        <f>IFERROR(ROUND(VLOOKUP($A214,'Ave Costs'!$A$1:$J$293, 7, FALSE), 2), " ")</f>
        <v>9</v>
      </c>
      <c r="J214" s="63">
        <f t="shared" si="9"/>
        <v>0</v>
      </c>
      <c r="K214" s="63">
        <f t="shared" si="7"/>
        <v>0</v>
      </c>
    </row>
    <row r="215" spans="1:11" ht="27.6" customHeight="1" thickBot="1" x14ac:dyDescent="0.25">
      <c r="A215" s="171">
        <v>6754</v>
      </c>
      <c r="B215" s="436" t="s">
        <v>192</v>
      </c>
      <c r="C215" s="437"/>
      <c r="D215" s="207"/>
      <c r="E215" s="198" t="s">
        <v>25</v>
      </c>
      <c r="F215" s="172"/>
      <c r="G215" s="173">
        <v>0</v>
      </c>
      <c r="H215" s="174">
        <f t="shared" ref="H215" si="10">IFERROR(F215*G215," ")</f>
        <v>0</v>
      </c>
      <c r="I215" s="173">
        <v>0</v>
      </c>
      <c r="J215" s="174">
        <f t="shared" ref="J215" si="11">IFERROR(F215*I215," ")</f>
        <v>0</v>
      </c>
      <c r="K215" s="174">
        <f t="shared" si="7"/>
        <v>0</v>
      </c>
    </row>
    <row r="216" spans="1:11" ht="15" customHeight="1" thickTop="1" thickBot="1" x14ac:dyDescent="0.25">
      <c r="A216" s="415" t="s">
        <v>510</v>
      </c>
      <c r="B216" s="416"/>
      <c r="C216" s="416"/>
      <c r="D216" s="416"/>
      <c r="E216" s="416"/>
      <c r="F216" s="416"/>
      <c r="G216" s="66" t="s">
        <v>313</v>
      </c>
      <c r="H216" s="67">
        <f>SUM(H165:H215)</f>
        <v>0</v>
      </c>
      <c r="I216" s="66" t="s">
        <v>314</v>
      </c>
      <c r="J216" s="67">
        <f>SUM(J165:J215)</f>
        <v>0</v>
      </c>
      <c r="K216" s="68">
        <f>SUM(K165:K215)</f>
        <v>0</v>
      </c>
    </row>
    <row r="217" spans="1:11" ht="15" customHeight="1" x14ac:dyDescent="0.25">
      <c r="A217" s="432" t="s">
        <v>80</v>
      </c>
      <c r="B217" s="433"/>
      <c r="C217" s="433"/>
      <c r="D217" s="304" t="s">
        <v>466</v>
      </c>
      <c r="E217" s="305" t="s">
        <v>84</v>
      </c>
      <c r="F217" s="304" t="s">
        <v>88</v>
      </c>
      <c r="G217" s="306" t="s">
        <v>7</v>
      </c>
      <c r="H217" s="306" t="s">
        <v>308</v>
      </c>
      <c r="I217" s="306" t="s">
        <v>6</v>
      </c>
      <c r="J217" s="306" t="s">
        <v>13</v>
      </c>
      <c r="K217" s="307" t="s">
        <v>9</v>
      </c>
    </row>
    <row r="218" spans="1:11" ht="27.6" customHeight="1" x14ac:dyDescent="0.2">
      <c r="A218" s="166">
        <v>2953</v>
      </c>
      <c r="B218" s="422" t="s">
        <v>480</v>
      </c>
      <c r="C218" s="423"/>
      <c r="D218" s="261">
        <f>'Infiltration Calc'!D4</f>
        <v>0</v>
      </c>
      <c r="E218" s="193" t="s">
        <v>18</v>
      </c>
      <c r="F218" s="168">
        <f>'Infiltration Calc'!E4</f>
        <v>0</v>
      </c>
      <c r="G218" s="60">
        <f>IFERROR(ROUND(VLOOKUP($A218,'Ave Costs'!$A$1:$H$293, 6, FALSE), 2), " ")</f>
        <v>0.85</v>
      </c>
      <c r="H218" s="60">
        <f t="shared" ref="H218:H307" si="12">IFERROR(F218*G218," ")</f>
        <v>0</v>
      </c>
      <c r="I218" s="60">
        <f>IFERROR(ROUND(VLOOKUP($A218,'Ave Costs'!$A$1:$J$293, 7, FALSE), 2), " ")</f>
        <v>1.71</v>
      </c>
      <c r="J218" s="60">
        <f t="shared" ref="J218:J307" si="13">IFERROR(F218*I218," ")</f>
        <v>0</v>
      </c>
      <c r="K218" s="60">
        <f t="shared" ref="K218:K262" si="14">IFERROR(J218+H218," ")</f>
        <v>0</v>
      </c>
    </row>
    <row r="219" spans="1:11" ht="27.6" customHeight="1" x14ac:dyDescent="0.2">
      <c r="A219" s="152">
        <v>2955</v>
      </c>
      <c r="B219" s="422" t="s">
        <v>481</v>
      </c>
      <c r="C219" s="423"/>
      <c r="D219" s="261">
        <f>'Infiltration Calc'!D5</f>
        <v>0</v>
      </c>
      <c r="E219" s="188" t="s">
        <v>18</v>
      </c>
      <c r="F219" s="154">
        <f>'Infiltration Calc'!E5</f>
        <v>0</v>
      </c>
      <c r="G219" s="60">
        <f>IFERROR(ROUND(VLOOKUP($A219,'Ave Costs'!$A$1:$H$293, 6, FALSE), 2), " ")</f>
        <v>1.01</v>
      </c>
      <c r="H219" s="61">
        <f t="shared" si="12"/>
        <v>0</v>
      </c>
      <c r="I219" s="60">
        <f>IFERROR(ROUND(VLOOKUP($A219,'Ave Costs'!$A$1:$J$293, 7, FALSE), 2), " ")</f>
        <v>1.95</v>
      </c>
      <c r="J219" s="61">
        <f t="shared" si="13"/>
        <v>0</v>
      </c>
      <c r="K219" s="61">
        <f t="shared" si="14"/>
        <v>0</v>
      </c>
    </row>
    <row r="220" spans="1:11" ht="27.6" customHeight="1" x14ac:dyDescent="0.2">
      <c r="A220" s="152">
        <v>2957</v>
      </c>
      <c r="B220" s="422" t="s">
        <v>482</v>
      </c>
      <c r="C220" s="423"/>
      <c r="D220" s="261">
        <f>'Infiltration Calc'!D6</f>
        <v>0</v>
      </c>
      <c r="E220" s="188" t="s">
        <v>18</v>
      </c>
      <c r="F220" s="154">
        <f>'Infiltration Calc'!E6</f>
        <v>0</v>
      </c>
      <c r="G220" s="60">
        <f>IFERROR(ROUND(VLOOKUP($A220,'Ave Costs'!$A$1:$H$293, 6, FALSE), 2), " ")</f>
        <v>1.66</v>
      </c>
      <c r="H220" s="61">
        <f t="shared" si="12"/>
        <v>0</v>
      </c>
      <c r="I220" s="60">
        <f>IFERROR(ROUND(VLOOKUP($A220,'Ave Costs'!$A$1:$J$293, 7, FALSE), 2), " ")</f>
        <v>2.5499999999999998</v>
      </c>
      <c r="J220" s="61">
        <f t="shared" si="13"/>
        <v>0</v>
      </c>
      <c r="K220" s="61">
        <f t="shared" si="14"/>
        <v>0</v>
      </c>
    </row>
    <row r="221" spans="1:11" ht="27.6" customHeight="1" x14ac:dyDescent="0.2">
      <c r="A221" s="152">
        <v>2959</v>
      </c>
      <c r="B221" s="422" t="s">
        <v>483</v>
      </c>
      <c r="C221" s="423"/>
      <c r="D221" s="261">
        <f>'Infiltration Calc'!D7</f>
        <v>0</v>
      </c>
      <c r="E221" s="188" t="s">
        <v>18</v>
      </c>
      <c r="F221" s="154">
        <f>'Infiltration Calc'!E7</f>
        <v>0</v>
      </c>
      <c r="G221" s="60">
        <f>IFERROR(ROUND(VLOOKUP($A221,'Ave Costs'!$A$1:$H$293, 6, FALSE), 2), " ")</f>
        <v>2.12</v>
      </c>
      <c r="H221" s="61">
        <f t="shared" si="12"/>
        <v>0</v>
      </c>
      <c r="I221" s="60">
        <f>IFERROR(ROUND(VLOOKUP($A221,'Ave Costs'!$A$1:$J$293, 7, FALSE), 2), " ")</f>
        <v>3.21</v>
      </c>
      <c r="J221" s="61">
        <f t="shared" si="13"/>
        <v>0</v>
      </c>
      <c r="K221" s="61">
        <f t="shared" si="14"/>
        <v>0</v>
      </c>
    </row>
    <row r="222" spans="1:11" ht="27.6" customHeight="1" x14ac:dyDescent="0.2">
      <c r="A222" s="152">
        <v>3050</v>
      </c>
      <c r="B222" s="422" t="s">
        <v>130</v>
      </c>
      <c r="C222" s="423"/>
      <c r="D222" s="261">
        <f>'Infiltration Calc'!D8</f>
        <v>0</v>
      </c>
      <c r="E222" s="188" t="s">
        <v>18</v>
      </c>
      <c r="F222" s="154">
        <f>'Infiltration Calc'!E8</f>
        <v>0</v>
      </c>
      <c r="G222" s="60">
        <f>IFERROR(ROUND(VLOOKUP($A222,'Ave Costs'!$A$1:$H$293, 6, FALSE), 2), " ")</f>
        <v>24.51</v>
      </c>
      <c r="H222" s="61">
        <f t="shared" si="12"/>
        <v>0</v>
      </c>
      <c r="I222" s="60">
        <f>IFERROR(ROUND(VLOOKUP($A222,'Ave Costs'!$A$1:$J$293, 7, FALSE), 2), " ")</f>
        <v>40.020000000000003</v>
      </c>
      <c r="J222" s="61">
        <f t="shared" si="13"/>
        <v>0</v>
      </c>
      <c r="K222" s="61">
        <f t="shared" si="14"/>
        <v>0</v>
      </c>
    </row>
    <row r="223" spans="1:11" ht="27.6" customHeight="1" x14ac:dyDescent="0.2">
      <c r="A223" s="152">
        <v>3170</v>
      </c>
      <c r="B223" s="422" t="s">
        <v>23</v>
      </c>
      <c r="C223" s="423"/>
      <c r="D223" s="261">
        <f>'Infiltration Calc'!D9</f>
        <v>0</v>
      </c>
      <c r="E223" s="188" t="s">
        <v>18</v>
      </c>
      <c r="F223" s="154">
        <f>'Infiltration Calc'!E9</f>
        <v>0</v>
      </c>
      <c r="G223" s="60">
        <f>IFERROR(ROUND(VLOOKUP($A223,'Ave Costs'!$A$1:$H$293, 6, FALSE), 2), " ")</f>
        <v>0.47</v>
      </c>
      <c r="H223" s="61">
        <f t="shared" si="12"/>
        <v>0</v>
      </c>
      <c r="I223" s="60">
        <f>IFERROR(ROUND(VLOOKUP($A223,'Ave Costs'!$A$1:$J$293, 7, FALSE), 2), " ")</f>
        <v>7</v>
      </c>
      <c r="J223" s="61">
        <f t="shared" si="13"/>
        <v>0</v>
      </c>
      <c r="K223" s="61">
        <f t="shared" si="14"/>
        <v>0</v>
      </c>
    </row>
    <row r="224" spans="1:11" ht="27.6" customHeight="1" x14ac:dyDescent="0.2">
      <c r="A224" s="152">
        <v>3171</v>
      </c>
      <c r="B224" s="422" t="s">
        <v>134</v>
      </c>
      <c r="C224" s="423"/>
      <c r="D224" s="261">
        <f>'Infiltration Calc'!D10</f>
        <v>0</v>
      </c>
      <c r="E224" s="188" t="s">
        <v>18</v>
      </c>
      <c r="F224" s="154">
        <f>'Infiltration Calc'!E10</f>
        <v>0</v>
      </c>
      <c r="G224" s="60">
        <f>IFERROR(ROUND(VLOOKUP($A224,'Ave Costs'!$A$1:$H$293, 6, FALSE), 2), " ")</f>
        <v>11.06</v>
      </c>
      <c r="H224" s="61">
        <f t="shared" si="12"/>
        <v>0</v>
      </c>
      <c r="I224" s="60">
        <f>IFERROR(ROUND(VLOOKUP($A224,'Ave Costs'!$A$1:$J$293, 7, FALSE), 2), " ")</f>
        <v>32.49</v>
      </c>
      <c r="J224" s="61">
        <f t="shared" si="13"/>
        <v>0</v>
      </c>
      <c r="K224" s="61">
        <f t="shared" si="14"/>
        <v>0</v>
      </c>
    </row>
    <row r="225" spans="1:11" ht="27.6" customHeight="1" x14ac:dyDescent="0.2">
      <c r="A225" s="152">
        <v>3172</v>
      </c>
      <c r="B225" s="422" t="s">
        <v>135</v>
      </c>
      <c r="C225" s="423"/>
      <c r="D225" s="261">
        <f>'Infiltration Calc'!D11</f>
        <v>0</v>
      </c>
      <c r="E225" s="188" t="s">
        <v>18</v>
      </c>
      <c r="F225" s="154">
        <f>'Infiltration Calc'!E11</f>
        <v>0</v>
      </c>
      <c r="G225" s="60">
        <f>IFERROR(ROUND(VLOOKUP($A225,'Ave Costs'!$A$1:$H$293, 6, FALSE), 2), " ")</f>
        <v>12.02</v>
      </c>
      <c r="H225" s="61">
        <f t="shared" si="12"/>
        <v>0</v>
      </c>
      <c r="I225" s="60">
        <f>IFERROR(ROUND(VLOOKUP($A225,'Ave Costs'!$A$1:$J$293, 7, FALSE), 2), " ")</f>
        <v>37.5</v>
      </c>
      <c r="J225" s="61">
        <f t="shared" si="13"/>
        <v>0</v>
      </c>
      <c r="K225" s="61">
        <f t="shared" si="14"/>
        <v>0</v>
      </c>
    </row>
    <row r="226" spans="1:11" ht="27.6" customHeight="1" x14ac:dyDescent="0.2">
      <c r="A226" s="152">
        <v>6010</v>
      </c>
      <c r="B226" s="422" t="s">
        <v>147</v>
      </c>
      <c r="C226" s="423"/>
      <c r="D226" s="261">
        <f>'Infiltration Calc'!D12</f>
        <v>0</v>
      </c>
      <c r="E226" s="188" t="s">
        <v>18</v>
      </c>
      <c r="F226" s="154">
        <f>'Infiltration Calc'!E12</f>
        <v>0</v>
      </c>
      <c r="G226" s="60">
        <f>IFERROR(ROUND(VLOOKUP($A226,'Ave Costs'!$A$1:$H$293, 6, FALSE), 2), " ")</f>
        <v>35</v>
      </c>
      <c r="H226" s="61">
        <f t="shared" si="12"/>
        <v>0</v>
      </c>
      <c r="I226" s="60">
        <f>IFERROR(ROUND(VLOOKUP($A226,'Ave Costs'!$A$1:$J$293, 7, FALSE), 2), " ")</f>
        <v>42.95</v>
      </c>
      <c r="J226" s="61">
        <f t="shared" si="13"/>
        <v>0</v>
      </c>
      <c r="K226" s="61">
        <f t="shared" si="14"/>
        <v>0</v>
      </c>
    </row>
    <row r="227" spans="1:11" ht="27.6" customHeight="1" x14ac:dyDescent="0.2">
      <c r="A227" s="152">
        <v>6020</v>
      </c>
      <c r="B227" s="422" t="s">
        <v>148</v>
      </c>
      <c r="C227" s="423"/>
      <c r="D227" s="261">
        <f>'Infiltration Calc'!D13</f>
        <v>0</v>
      </c>
      <c r="E227" s="188" t="s">
        <v>18</v>
      </c>
      <c r="F227" s="154">
        <f>'Infiltration Calc'!E13</f>
        <v>0</v>
      </c>
      <c r="G227" s="60">
        <f>IFERROR(ROUND(VLOOKUP($A227,'Ave Costs'!$A$1:$H$293, 6, FALSE), 2), " ")</f>
        <v>56.25</v>
      </c>
      <c r="H227" s="61">
        <f t="shared" si="12"/>
        <v>0</v>
      </c>
      <c r="I227" s="60">
        <f>IFERROR(ROUND(VLOOKUP($A227,'Ave Costs'!$A$1:$J$293, 7, FALSE), 2), " ")</f>
        <v>51.72</v>
      </c>
      <c r="J227" s="61">
        <f t="shared" si="13"/>
        <v>0</v>
      </c>
      <c r="K227" s="61">
        <f t="shared" si="14"/>
        <v>0</v>
      </c>
    </row>
    <row r="228" spans="1:11" ht="27.6" customHeight="1" x14ac:dyDescent="0.2">
      <c r="A228" s="152">
        <v>6030</v>
      </c>
      <c r="B228" s="422" t="s">
        <v>115</v>
      </c>
      <c r="C228" s="423"/>
      <c r="D228" s="261">
        <f>'Infiltration Calc'!D14</f>
        <v>0</v>
      </c>
      <c r="E228" s="188" t="s">
        <v>18</v>
      </c>
      <c r="F228" s="154">
        <f>'Infiltration Calc'!E14</f>
        <v>0</v>
      </c>
      <c r="G228" s="60">
        <f>IFERROR(ROUND(VLOOKUP($A228,'Ave Costs'!$A$1:$H$293, 6, FALSE), 2), " ")</f>
        <v>13.46</v>
      </c>
      <c r="H228" s="61">
        <f t="shared" si="12"/>
        <v>0</v>
      </c>
      <c r="I228" s="60">
        <f>IFERROR(ROUND(VLOOKUP($A228,'Ave Costs'!$A$1:$J$293, 7, FALSE), 2), " ")</f>
        <v>16.07</v>
      </c>
      <c r="J228" s="61">
        <f t="shared" si="13"/>
        <v>0</v>
      </c>
      <c r="K228" s="61">
        <f t="shared" si="14"/>
        <v>0</v>
      </c>
    </row>
    <row r="229" spans="1:11" ht="27.6" customHeight="1" x14ac:dyDescent="0.2">
      <c r="A229" s="152">
        <v>6040</v>
      </c>
      <c r="B229" s="422" t="s">
        <v>27</v>
      </c>
      <c r="C229" s="423"/>
      <c r="D229" s="261">
        <f>'Infiltration Calc'!D15</f>
        <v>0</v>
      </c>
      <c r="E229" s="188" t="s">
        <v>18</v>
      </c>
      <c r="F229" s="154">
        <f>'Infiltration Calc'!E15</f>
        <v>0</v>
      </c>
      <c r="G229" s="60">
        <f>IFERROR(ROUND(VLOOKUP($A229,'Ave Costs'!$A$1:$H$293, 6, FALSE), 2), " ")</f>
        <v>16.68</v>
      </c>
      <c r="H229" s="61">
        <f t="shared" si="12"/>
        <v>0</v>
      </c>
      <c r="I229" s="60">
        <f>IFERROR(ROUND(VLOOKUP($A229,'Ave Costs'!$A$1:$J$293, 7, FALSE), 2), " ")</f>
        <v>32.5</v>
      </c>
      <c r="J229" s="61">
        <f t="shared" si="13"/>
        <v>0</v>
      </c>
      <c r="K229" s="61">
        <f t="shared" si="14"/>
        <v>0</v>
      </c>
    </row>
    <row r="230" spans="1:11" ht="27.6" customHeight="1" x14ac:dyDescent="0.2">
      <c r="A230" s="152">
        <v>6050</v>
      </c>
      <c r="B230" s="422" t="s">
        <v>28</v>
      </c>
      <c r="C230" s="423"/>
      <c r="D230" s="261">
        <f>'Infiltration Calc'!D16</f>
        <v>0</v>
      </c>
      <c r="E230" s="188" t="s">
        <v>18</v>
      </c>
      <c r="F230" s="154">
        <f>'Infiltration Calc'!E16</f>
        <v>0</v>
      </c>
      <c r="G230" s="60">
        <f>IFERROR(ROUND(VLOOKUP($A230,'Ave Costs'!$A$1:$H$293, 6, FALSE), 2), " ")</f>
        <v>21.79</v>
      </c>
      <c r="H230" s="61">
        <f t="shared" si="12"/>
        <v>0</v>
      </c>
      <c r="I230" s="60">
        <f>IFERROR(ROUND(VLOOKUP($A230,'Ave Costs'!$A$1:$J$293, 7, FALSE), 2), " ")</f>
        <v>32.5</v>
      </c>
      <c r="J230" s="61">
        <f t="shared" si="13"/>
        <v>0</v>
      </c>
      <c r="K230" s="61">
        <f t="shared" si="14"/>
        <v>0</v>
      </c>
    </row>
    <row r="231" spans="1:11" ht="27.6" customHeight="1" x14ac:dyDescent="0.2">
      <c r="A231" s="152">
        <v>6060</v>
      </c>
      <c r="B231" s="422" t="s">
        <v>29</v>
      </c>
      <c r="C231" s="423"/>
      <c r="D231" s="261">
        <f>'Infiltration Calc'!D17</f>
        <v>0</v>
      </c>
      <c r="E231" s="188" t="s">
        <v>18</v>
      </c>
      <c r="F231" s="154">
        <f>'Infiltration Calc'!E17</f>
        <v>0</v>
      </c>
      <c r="G231" s="60">
        <f>IFERROR(ROUND(VLOOKUP($A231,'Ave Costs'!$A$1:$H$293, 6, FALSE), 2), " ")</f>
        <v>19.61</v>
      </c>
      <c r="H231" s="61">
        <f t="shared" si="12"/>
        <v>0</v>
      </c>
      <c r="I231" s="60">
        <f>IFERROR(ROUND(VLOOKUP($A231,'Ave Costs'!$A$1:$J$293, 7, FALSE), 2), " ")</f>
        <v>32.5</v>
      </c>
      <c r="J231" s="61">
        <f t="shared" si="13"/>
        <v>0</v>
      </c>
      <c r="K231" s="61">
        <f t="shared" si="14"/>
        <v>0</v>
      </c>
    </row>
    <row r="232" spans="1:11" ht="27.6" customHeight="1" x14ac:dyDescent="0.2">
      <c r="A232" s="152">
        <v>6070</v>
      </c>
      <c r="B232" s="422" t="s">
        <v>30</v>
      </c>
      <c r="C232" s="423"/>
      <c r="D232" s="261">
        <f>'Infiltration Calc'!D18</f>
        <v>0</v>
      </c>
      <c r="E232" s="188" t="s">
        <v>18</v>
      </c>
      <c r="F232" s="154">
        <f>'Infiltration Calc'!E18</f>
        <v>0</v>
      </c>
      <c r="G232" s="60">
        <f>IFERROR(ROUND(VLOOKUP($A232,'Ave Costs'!$A$1:$H$293, 6, FALSE), 2), " ")</f>
        <v>24.18</v>
      </c>
      <c r="H232" s="61">
        <f t="shared" si="12"/>
        <v>0</v>
      </c>
      <c r="I232" s="60">
        <f>IFERROR(ROUND(VLOOKUP($A232,'Ave Costs'!$A$1:$J$293, 7, FALSE), 2), " ")</f>
        <v>56.25</v>
      </c>
      <c r="J232" s="61">
        <f t="shared" si="13"/>
        <v>0</v>
      </c>
      <c r="K232" s="61">
        <f t="shared" si="14"/>
        <v>0</v>
      </c>
    </row>
    <row r="233" spans="1:11" ht="27.6" customHeight="1" x14ac:dyDescent="0.2">
      <c r="A233" s="152">
        <v>6080</v>
      </c>
      <c r="B233" s="422" t="s">
        <v>31</v>
      </c>
      <c r="C233" s="423"/>
      <c r="D233" s="261">
        <f>'Infiltration Calc'!D19</f>
        <v>0</v>
      </c>
      <c r="E233" s="188" t="s">
        <v>18</v>
      </c>
      <c r="F233" s="154">
        <f>'Infiltration Calc'!E19</f>
        <v>0</v>
      </c>
      <c r="G233" s="60">
        <f>IFERROR(ROUND(VLOOKUP($A233,'Ave Costs'!$A$1:$H$293, 6, FALSE), 2), " ")</f>
        <v>37.56</v>
      </c>
      <c r="H233" s="61">
        <f t="shared" si="12"/>
        <v>0</v>
      </c>
      <c r="I233" s="60">
        <f>IFERROR(ROUND(VLOOKUP($A233,'Ave Costs'!$A$1:$J$293, 7, FALSE), 2), " ")</f>
        <v>56.25</v>
      </c>
      <c r="J233" s="61">
        <f t="shared" si="13"/>
        <v>0</v>
      </c>
      <c r="K233" s="61">
        <f t="shared" si="14"/>
        <v>0</v>
      </c>
    </row>
    <row r="234" spans="1:11" ht="27.6" customHeight="1" x14ac:dyDescent="0.2">
      <c r="A234" s="152">
        <v>6090</v>
      </c>
      <c r="B234" s="422" t="s">
        <v>32</v>
      </c>
      <c r="C234" s="423"/>
      <c r="D234" s="261">
        <f>'Infiltration Calc'!D20</f>
        <v>0</v>
      </c>
      <c r="E234" s="188" t="s">
        <v>18</v>
      </c>
      <c r="F234" s="154">
        <f>'Infiltration Calc'!E20</f>
        <v>0</v>
      </c>
      <c r="G234" s="60">
        <f>IFERROR(ROUND(VLOOKUP($A234,'Ave Costs'!$A$1:$H$293, 6, FALSE), 2), " ")</f>
        <v>51.63</v>
      </c>
      <c r="H234" s="61">
        <f t="shared" si="12"/>
        <v>0</v>
      </c>
      <c r="I234" s="60">
        <f>IFERROR(ROUND(VLOOKUP($A234,'Ave Costs'!$A$1:$J$293, 7, FALSE), 2), " ")</f>
        <v>56.25</v>
      </c>
      <c r="J234" s="61">
        <f t="shared" si="13"/>
        <v>0</v>
      </c>
      <c r="K234" s="61">
        <f t="shared" si="14"/>
        <v>0</v>
      </c>
    </row>
    <row r="235" spans="1:11" ht="27.6" customHeight="1" x14ac:dyDescent="0.2">
      <c r="A235" s="152">
        <v>6095</v>
      </c>
      <c r="B235" s="422" t="s">
        <v>33</v>
      </c>
      <c r="C235" s="423"/>
      <c r="D235" s="261">
        <f>'Infiltration Calc'!D21</f>
        <v>0</v>
      </c>
      <c r="E235" s="188" t="s">
        <v>18</v>
      </c>
      <c r="F235" s="154">
        <f>'Infiltration Calc'!E21</f>
        <v>0</v>
      </c>
      <c r="G235" s="60">
        <f>IFERROR(ROUND(VLOOKUP($A235,'Ave Costs'!$A$1:$H$293, 6, FALSE), 2), " ")</f>
        <v>17.07</v>
      </c>
      <c r="H235" s="61">
        <f t="shared" si="12"/>
        <v>0</v>
      </c>
      <c r="I235" s="60">
        <f>IFERROR(ROUND(VLOOKUP($A235,'Ave Costs'!$A$1:$J$293, 7, FALSE), 2), " ")</f>
        <v>38</v>
      </c>
      <c r="J235" s="61">
        <f t="shared" si="13"/>
        <v>0</v>
      </c>
      <c r="K235" s="61">
        <f t="shared" si="14"/>
        <v>0</v>
      </c>
    </row>
    <row r="236" spans="1:11" ht="27.6" customHeight="1" x14ac:dyDescent="0.2">
      <c r="A236" s="152">
        <v>6100</v>
      </c>
      <c r="B236" s="422" t="s">
        <v>34</v>
      </c>
      <c r="C236" s="423"/>
      <c r="D236" s="261">
        <f>'Infiltration Calc'!D22</f>
        <v>0</v>
      </c>
      <c r="E236" s="188" t="s">
        <v>18</v>
      </c>
      <c r="F236" s="154">
        <f>'Infiltration Calc'!E22</f>
        <v>0</v>
      </c>
      <c r="G236" s="60">
        <f>IFERROR(ROUND(VLOOKUP($A236,'Ave Costs'!$A$1:$H$293, 6, FALSE), 2), " ")</f>
        <v>4.0599999999999996</v>
      </c>
      <c r="H236" s="61">
        <f t="shared" si="12"/>
        <v>0</v>
      </c>
      <c r="I236" s="60">
        <f>IFERROR(ROUND(VLOOKUP($A236,'Ave Costs'!$A$1:$J$293, 7, FALSE), 2), " ")</f>
        <v>25.73</v>
      </c>
      <c r="J236" s="61">
        <f t="shared" si="13"/>
        <v>0</v>
      </c>
      <c r="K236" s="61">
        <f t="shared" si="14"/>
        <v>0</v>
      </c>
    </row>
    <row r="237" spans="1:11" ht="27.6" customHeight="1" x14ac:dyDescent="0.2">
      <c r="A237" s="152">
        <v>6110</v>
      </c>
      <c r="B237" s="422" t="s">
        <v>35</v>
      </c>
      <c r="C237" s="423"/>
      <c r="D237" s="261">
        <f>'Infiltration Calc'!D23</f>
        <v>0</v>
      </c>
      <c r="E237" s="188" t="s">
        <v>18</v>
      </c>
      <c r="F237" s="154">
        <f>'Infiltration Calc'!E23</f>
        <v>0</v>
      </c>
      <c r="G237" s="60">
        <f>IFERROR(ROUND(VLOOKUP($A237,'Ave Costs'!$A$1:$H$293, 6, FALSE), 2), " ")</f>
        <v>7.14</v>
      </c>
      <c r="H237" s="61">
        <f t="shared" si="12"/>
        <v>0</v>
      </c>
      <c r="I237" s="60">
        <f>IFERROR(ROUND(VLOOKUP($A237,'Ave Costs'!$A$1:$J$293, 7, FALSE), 2), " ")</f>
        <v>15.42</v>
      </c>
      <c r="J237" s="61">
        <f t="shared" si="13"/>
        <v>0</v>
      </c>
      <c r="K237" s="61">
        <f t="shared" si="14"/>
        <v>0</v>
      </c>
    </row>
    <row r="238" spans="1:11" ht="27.6" customHeight="1" x14ac:dyDescent="0.2">
      <c r="A238" s="152">
        <v>6120</v>
      </c>
      <c r="B238" s="422" t="s">
        <v>36</v>
      </c>
      <c r="C238" s="423"/>
      <c r="D238" s="261">
        <f>'Infiltration Calc'!D24</f>
        <v>0</v>
      </c>
      <c r="E238" s="188" t="s">
        <v>18</v>
      </c>
      <c r="F238" s="154">
        <f>'Infiltration Calc'!E24</f>
        <v>0</v>
      </c>
      <c r="G238" s="60">
        <f>IFERROR(ROUND(VLOOKUP($A238,'Ave Costs'!$A$1:$H$293, 6, FALSE), 2), " ")</f>
        <v>5.7</v>
      </c>
      <c r="H238" s="61">
        <f t="shared" si="12"/>
        <v>0</v>
      </c>
      <c r="I238" s="60">
        <f>IFERROR(ROUND(VLOOKUP($A238,'Ave Costs'!$A$1:$J$293, 7, FALSE), 2), " ")</f>
        <v>18.75</v>
      </c>
      <c r="J238" s="61">
        <f t="shared" si="13"/>
        <v>0</v>
      </c>
      <c r="K238" s="61">
        <f t="shared" si="14"/>
        <v>0</v>
      </c>
    </row>
    <row r="239" spans="1:11" ht="27.6" customHeight="1" x14ac:dyDescent="0.2">
      <c r="A239" s="152">
        <v>6130</v>
      </c>
      <c r="B239" s="422" t="s">
        <v>37</v>
      </c>
      <c r="C239" s="423"/>
      <c r="D239" s="261">
        <f>'Infiltration Calc'!D25</f>
        <v>0</v>
      </c>
      <c r="E239" s="188" t="s">
        <v>18</v>
      </c>
      <c r="F239" s="154">
        <f>'Infiltration Calc'!E25</f>
        <v>0</v>
      </c>
      <c r="G239" s="60">
        <f>IFERROR(ROUND(VLOOKUP($A239,'Ave Costs'!$A$1:$H$293, 6, FALSE), 2), " ")</f>
        <v>13.7</v>
      </c>
      <c r="H239" s="61">
        <f t="shared" si="12"/>
        <v>0</v>
      </c>
      <c r="I239" s="60">
        <f>IFERROR(ROUND(VLOOKUP($A239,'Ave Costs'!$A$1:$J$293, 7, FALSE), 2), " ")</f>
        <v>18.75</v>
      </c>
      <c r="J239" s="61">
        <f t="shared" si="13"/>
        <v>0</v>
      </c>
      <c r="K239" s="61">
        <f t="shared" si="14"/>
        <v>0</v>
      </c>
    </row>
    <row r="240" spans="1:11" ht="27.6" customHeight="1" x14ac:dyDescent="0.2">
      <c r="A240" s="152">
        <v>6140</v>
      </c>
      <c r="B240" s="422" t="s">
        <v>38</v>
      </c>
      <c r="C240" s="423"/>
      <c r="D240" s="261">
        <f>'Infiltration Calc'!D26</f>
        <v>0</v>
      </c>
      <c r="E240" s="188" t="s">
        <v>18</v>
      </c>
      <c r="F240" s="154">
        <f>'Infiltration Calc'!E26</f>
        <v>0</v>
      </c>
      <c r="G240" s="60">
        <f>IFERROR(ROUND(VLOOKUP($A240,'Ave Costs'!$A$1:$H$293, 6, FALSE), 2), " ")</f>
        <v>15.46</v>
      </c>
      <c r="H240" s="61">
        <f t="shared" si="12"/>
        <v>0</v>
      </c>
      <c r="I240" s="60">
        <f>IFERROR(ROUND(VLOOKUP($A240,'Ave Costs'!$A$1:$J$293, 7, FALSE), 2), " ")</f>
        <v>18.75</v>
      </c>
      <c r="J240" s="61">
        <f t="shared" si="13"/>
        <v>0</v>
      </c>
      <c r="K240" s="61">
        <f t="shared" si="14"/>
        <v>0</v>
      </c>
    </row>
    <row r="241" spans="1:11" ht="27.6" customHeight="1" x14ac:dyDescent="0.2">
      <c r="A241" s="152">
        <v>6141</v>
      </c>
      <c r="B241" s="422" t="s">
        <v>149</v>
      </c>
      <c r="C241" s="423"/>
      <c r="D241" s="261">
        <f>'Infiltration Calc'!D27</f>
        <v>0</v>
      </c>
      <c r="E241" s="188" t="s">
        <v>18</v>
      </c>
      <c r="F241" s="154">
        <f>'Infiltration Calc'!E27</f>
        <v>0</v>
      </c>
      <c r="G241" s="60">
        <f>IFERROR(ROUND(VLOOKUP($A241,'Ave Costs'!$A$1:$H$293, 6, FALSE), 2), " ")</f>
        <v>15.06</v>
      </c>
      <c r="H241" s="61">
        <f t="shared" si="12"/>
        <v>0</v>
      </c>
      <c r="I241" s="60">
        <f>IFERROR(ROUND(VLOOKUP($A241,'Ave Costs'!$A$1:$J$293, 7, FALSE), 2), " ")</f>
        <v>16</v>
      </c>
      <c r="J241" s="61">
        <f t="shared" si="13"/>
        <v>0</v>
      </c>
      <c r="K241" s="61">
        <f t="shared" si="14"/>
        <v>0</v>
      </c>
    </row>
    <row r="242" spans="1:11" ht="27.6" customHeight="1" x14ac:dyDescent="0.2">
      <c r="A242" s="152">
        <v>6150</v>
      </c>
      <c r="B242" s="422" t="s">
        <v>39</v>
      </c>
      <c r="C242" s="423"/>
      <c r="D242" s="261">
        <f>'Infiltration Calc'!D28</f>
        <v>0</v>
      </c>
      <c r="E242" s="188" t="s">
        <v>18</v>
      </c>
      <c r="F242" s="154">
        <f>'Infiltration Calc'!E28</f>
        <v>0</v>
      </c>
      <c r="G242" s="60">
        <f>IFERROR(ROUND(VLOOKUP($A242,'Ave Costs'!$A$1:$H$293, 6, FALSE), 2), " ")</f>
        <v>5</v>
      </c>
      <c r="H242" s="61">
        <f t="shared" si="12"/>
        <v>0</v>
      </c>
      <c r="I242" s="60">
        <f>IFERROR(ROUND(VLOOKUP($A242,'Ave Costs'!$A$1:$J$293, 7, FALSE), 2), " ")</f>
        <v>7.5</v>
      </c>
      <c r="J242" s="61">
        <f t="shared" si="13"/>
        <v>0</v>
      </c>
      <c r="K242" s="61">
        <f t="shared" si="14"/>
        <v>0</v>
      </c>
    </row>
    <row r="243" spans="1:11" ht="27.6" customHeight="1" x14ac:dyDescent="0.2">
      <c r="A243" s="152">
        <v>6155</v>
      </c>
      <c r="B243" s="422" t="s">
        <v>40</v>
      </c>
      <c r="C243" s="423"/>
      <c r="D243" s="261">
        <f>'Infiltration Calc'!D29</f>
        <v>0</v>
      </c>
      <c r="E243" s="188" t="s">
        <v>18</v>
      </c>
      <c r="F243" s="154">
        <f>'Infiltration Calc'!E29</f>
        <v>0</v>
      </c>
      <c r="G243" s="60">
        <f>IFERROR(ROUND(VLOOKUP($A243,'Ave Costs'!$A$1:$H$293, 6, FALSE), 2), " ")</f>
        <v>10.3</v>
      </c>
      <c r="H243" s="61">
        <f t="shared" si="12"/>
        <v>0</v>
      </c>
      <c r="I243" s="60">
        <f>IFERROR(ROUND(VLOOKUP($A243,'Ave Costs'!$A$1:$J$293, 7, FALSE), 2), " ")</f>
        <v>16</v>
      </c>
      <c r="J243" s="61">
        <f t="shared" si="13"/>
        <v>0</v>
      </c>
      <c r="K243" s="61">
        <f t="shared" si="14"/>
        <v>0</v>
      </c>
    </row>
    <row r="244" spans="1:11" ht="27.6" customHeight="1" x14ac:dyDescent="0.2">
      <c r="A244" s="152">
        <v>6160</v>
      </c>
      <c r="B244" s="422" t="s">
        <v>150</v>
      </c>
      <c r="C244" s="423"/>
      <c r="D244" s="261">
        <f>'Infiltration Calc'!D30</f>
        <v>0</v>
      </c>
      <c r="E244" s="188" t="s">
        <v>18</v>
      </c>
      <c r="F244" s="154">
        <f>'Infiltration Calc'!E30</f>
        <v>0</v>
      </c>
      <c r="G244" s="60">
        <f>IFERROR(ROUND(VLOOKUP($A244,'Ave Costs'!$A$1:$H$293, 6, FALSE), 2), " ")</f>
        <v>21.87</v>
      </c>
      <c r="H244" s="61">
        <f t="shared" si="12"/>
        <v>0</v>
      </c>
      <c r="I244" s="60">
        <f>IFERROR(ROUND(VLOOKUP($A244,'Ave Costs'!$A$1:$J$293, 7, FALSE), 2), " ")</f>
        <v>32</v>
      </c>
      <c r="J244" s="61">
        <f t="shared" si="13"/>
        <v>0</v>
      </c>
      <c r="K244" s="61">
        <f t="shared" si="14"/>
        <v>0</v>
      </c>
    </row>
    <row r="245" spans="1:11" ht="27.6" customHeight="1" x14ac:dyDescent="0.2">
      <c r="A245" s="152">
        <v>6161</v>
      </c>
      <c r="B245" s="422" t="s">
        <v>151</v>
      </c>
      <c r="C245" s="423"/>
      <c r="D245" s="261">
        <f>'Infiltration Calc'!D31</f>
        <v>0</v>
      </c>
      <c r="E245" s="188" t="s">
        <v>18</v>
      </c>
      <c r="F245" s="154">
        <f>'Infiltration Calc'!E31</f>
        <v>0</v>
      </c>
      <c r="G245" s="60">
        <f>IFERROR(ROUND(VLOOKUP($A245,'Ave Costs'!$A$1:$H$293, 6, FALSE), 2), " ")</f>
        <v>542</v>
      </c>
      <c r="H245" s="61">
        <f t="shared" si="12"/>
        <v>0</v>
      </c>
      <c r="I245" s="60">
        <f>IFERROR(ROUND(VLOOKUP($A245,'Ave Costs'!$A$1:$J$293, 7, FALSE), 2), " ")</f>
        <v>150</v>
      </c>
      <c r="J245" s="61">
        <f t="shared" si="13"/>
        <v>0</v>
      </c>
      <c r="K245" s="61">
        <f t="shared" si="14"/>
        <v>0</v>
      </c>
    </row>
    <row r="246" spans="1:11" ht="27.6" customHeight="1" x14ac:dyDescent="0.2">
      <c r="A246" s="152">
        <v>6162</v>
      </c>
      <c r="B246" s="422" t="s">
        <v>152</v>
      </c>
      <c r="C246" s="423"/>
      <c r="D246" s="261">
        <f>'Infiltration Calc'!D32</f>
        <v>0</v>
      </c>
      <c r="E246" s="188" t="s">
        <v>18</v>
      </c>
      <c r="F246" s="154">
        <f>'Infiltration Calc'!E32</f>
        <v>0</v>
      </c>
      <c r="G246" s="60">
        <f>IFERROR(ROUND(VLOOKUP($A246,'Ave Costs'!$A$1:$H$293, 6, FALSE), 2), " ")</f>
        <v>1308</v>
      </c>
      <c r="H246" s="61">
        <f t="shared" si="12"/>
        <v>0</v>
      </c>
      <c r="I246" s="60">
        <f>IFERROR(ROUND(VLOOKUP($A246,'Ave Costs'!$A$1:$J$293, 7, FALSE), 2), " ")</f>
        <v>225</v>
      </c>
      <c r="J246" s="61">
        <f t="shared" si="13"/>
        <v>0</v>
      </c>
      <c r="K246" s="61">
        <f t="shared" si="14"/>
        <v>0</v>
      </c>
    </row>
    <row r="247" spans="1:11" ht="27.6" customHeight="1" x14ac:dyDescent="0.2">
      <c r="A247" s="152">
        <v>6165</v>
      </c>
      <c r="B247" s="422" t="s">
        <v>153</v>
      </c>
      <c r="C247" s="423"/>
      <c r="D247" s="261">
        <f>'Infiltration Calc'!D33</f>
        <v>0</v>
      </c>
      <c r="E247" s="188" t="s">
        <v>18</v>
      </c>
      <c r="F247" s="154">
        <f>'Infiltration Calc'!E33</f>
        <v>0</v>
      </c>
      <c r="G247" s="60">
        <f>IFERROR(ROUND(VLOOKUP($A247,'Ave Costs'!$A$1:$H$293, 6, FALSE), 2), " ")</f>
        <v>450</v>
      </c>
      <c r="H247" s="61">
        <f t="shared" si="12"/>
        <v>0</v>
      </c>
      <c r="I247" s="60">
        <f>IFERROR(ROUND(VLOOKUP($A247,'Ave Costs'!$A$1:$J$293, 7, FALSE), 2), " ")</f>
        <v>250</v>
      </c>
      <c r="J247" s="61">
        <f t="shared" si="13"/>
        <v>0</v>
      </c>
      <c r="K247" s="61">
        <f t="shared" si="14"/>
        <v>0</v>
      </c>
    </row>
    <row r="248" spans="1:11" ht="27.6" customHeight="1" x14ac:dyDescent="0.2">
      <c r="A248" s="152">
        <v>6166</v>
      </c>
      <c r="B248" s="422" t="s">
        <v>154</v>
      </c>
      <c r="C248" s="423"/>
      <c r="D248" s="261">
        <f>'Infiltration Calc'!D34</f>
        <v>0</v>
      </c>
      <c r="E248" s="188" t="s">
        <v>18</v>
      </c>
      <c r="F248" s="154">
        <f>'Infiltration Calc'!E34</f>
        <v>0</v>
      </c>
      <c r="G248" s="60">
        <f>IFERROR(ROUND(VLOOKUP($A248,'Ave Costs'!$A$1:$H$293, 6, FALSE), 2), " ")</f>
        <v>6.74</v>
      </c>
      <c r="H248" s="61">
        <f t="shared" si="12"/>
        <v>0</v>
      </c>
      <c r="I248" s="60">
        <f>IFERROR(ROUND(VLOOKUP($A248,'Ave Costs'!$A$1:$J$293, 7, FALSE), 2), " ")</f>
        <v>14.76</v>
      </c>
      <c r="J248" s="61">
        <f t="shared" si="13"/>
        <v>0</v>
      </c>
      <c r="K248" s="61">
        <f t="shared" si="14"/>
        <v>0</v>
      </c>
    </row>
    <row r="249" spans="1:11" ht="27.6" customHeight="1" x14ac:dyDescent="0.2">
      <c r="A249" s="152">
        <v>6167</v>
      </c>
      <c r="B249" s="422" t="s">
        <v>73</v>
      </c>
      <c r="C249" s="423"/>
      <c r="D249" s="261">
        <f>'Infiltration Calc'!D35</f>
        <v>0</v>
      </c>
      <c r="E249" s="188" t="s">
        <v>18</v>
      </c>
      <c r="F249" s="154">
        <f>'Infiltration Calc'!E35</f>
        <v>0</v>
      </c>
      <c r="G249" s="60">
        <f>IFERROR(ROUND(VLOOKUP($A249,'Ave Costs'!$A$1:$H$293, 6, FALSE), 2), " ")</f>
        <v>2</v>
      </c>
      <c r="H249" s="61">
        <f t="shared" si="12"/>
        <v>0</v>
      </c>
      <c r="I249" s="60">
        <f>IFERROR(ROUND(VLOOKUP($A249,'Ave Costs'!$A$1:$J$293, 7, FALSE), 2), " ")</f>
        <v>2</v>
      </c>
      <c r="J249" s="61">
        <f t="shared" si="13"/>
        <v>0</v>
      </c>
      <c r="K249" s="61">
        <f t="shared" si="14"/>
        <v>0</v>
      </c>
    </row>
    <row r="250" spans="1:11" ht="27.6" customHeight="1" x14ac:dyDescent="0.2">
      <c r="A250" s="152">
        <v>6171</v>
      </c>
      <c r="B250" s="422" t="s">
        <v>156</v>
      </c>
      <c r="C250" s="423"/>
      <c r="D250" s="261">
        <f>'Infiltration Calc'!D36</f>
        <v>0</v>
      </c>
      <c r="E250" s="188" t="s">
        <v>18</v>
      </c>
      <c r="F250" s="154">
        <f>'Infiltration Calc'!E36</f>
        <v>0</v>
      </c>
      <c r="G250" s="60">
        <f>IFERROR(ROUND(VLOOKUP($A250,'Ave Costs'!$A$1:$H$293, 6, FALSE), 2), " ")</f>
        <v>11.48</v>
      </c>
      <c r="H250" s="61">
        <f t="shared" si="12"/>
        <v>0</v>
      </c>
      <c r="I250" s="60">
        <f>IFERROR(ROUND(VLOOKUP($A250,'Ave Costs'!$A$1:$J$293, 7, FALSE), 2), " ")</f>
        <v>60</v>
      </c>
      <c r="J250" s="61">
        <f t="shared" si="13"/>
        <v>0</v>
      </c>
      <c r="K250" s="61">
        <f t="shared" si="14"/>
        <v>0</v>
      </c>
    </row>
    <row r="251" spans="1:11" ht="27.6" customHeight="1" x14ac:dyDescent="0.2">
      <c r="A251" s="152">
        <v>6181</v>
      </c>
      <c r="B251" s="422" t="s">
        <v>158</v>
      </c>
      <c r="C251" s="423"/>
      <c r="D251" s="261">
        <f>'Infiltration Calc'!D37</f>
        <v>0</v>
      </c>
      <c r="E251" s="188" t="s">
        <v>18</v>
      </c>
      <c r="F251" s="154">
        <f>'Infiltration Calc'!E37</f>
        <v>0</v>
      </c>
      <c r="G251" s="60">
        <f>IFERROR(ROUND(VLOOKUP($A251,'Ave Costs'!$A$1:$H$293, 6, FALSE), 2), " ")</f>
        <v>11.5</v>
      </c>
      <c r="H251" s="61">
        <f t="shared" si="12"/>
        <v>0</v>
      </c>
      <c r="I251" s="60">
        <f>IFERROR(ROUND(VLOOKUP($A251,'Ave Costs'!$A$1:$J$293, 7, FALSE), 2), " ")</f>
        <v>60</v>
      </c>
      <c r="J251" s="61">
        <f t="shared" si="13"/>
        <v>0</v>
      </c>
      <c r="K251" s="61">
        <f t="shared" si="14"/>
        <v>0</v>
      </c>
    </row>
    <row r="252" spans="1:11" ht="27.6" customHeight="1" x14ac:dyDescent="0.2">
      <c r="A252" s="152">
        <v>6201</v>
      </c>
      <c r="B252" s="422" t="s">
        <v>484</v>
      </c>
      <c r="C252" s="423"/>
      <c r="D252" s="261">
        <f>'Infiltration Calc'!D38</f>
        <v>0</v>
      </c>
      <c r="E252" s="188" t="s">
        <v>18</v>
      </c>
      <c r="F252" s="154">
        <f>'Infiltration Calc'!E38</f>
        <v>0</v>
      </c>
      <c r="G252" s="60">
        <f>IFERROR(ROUND(VLOOKUP($A252,'Ave Costs'!$A$1:$H$293, 6, FALSE), 2), " ")</f>
        <v>0.6</v>
      </c>
      <c r="H252" s="61">
        <f t="shared" si="12"/>
        <v>0</v>
      </c>
      <c r="I252" s="60">
        <f>IFERROR(ROUND(VLOOKUP($A252,'Ave Costs'!$A$1:$J$293, 7, FALSE), 2), " ")</f>
        <v>7</v>
      </c>
      <c r="J252" s="61">
        <f t="shared" si="13"/>
        <v>0</v>
      </c>
      <c r="K252" s="61">
        <f t="shared" si="14"/>
        <v>0</v>
      </c>
    </row>
    <row r="253" spans="1:11" ht="27.6" customHeight="1" x14ac:dyDescent="0.2">
      <c r="A253" s="152">
        <v>6211</v>
      </c>
      <c r="B253" s="422" t="s">
        <v>485</v>
      </c>
      <c r="C253" s="423"/>
      <c r="D253" s="261">
        <f>'Infiltration Calc'!D39</f>
        <v>0</v>
      </c>
      <c r="E253" s="188" t="s">
        <v>18</v>
      </c>
      <c r="F253" s="154">
        <f>'Infiltration Calc'!E39</f>
        <v>0</v>
      </c>
      <c r="G253" s="60">
        <f>IFERROR(ROUND(VLOOKUP($A253,'Ave Costs'!$A$1:$H$293, 6, FALSE), 2), " ")</f>
        <v>0.73</v>
      </c>
      <c r="H253" s="61">
        <f t="shared" ref="H253:H255" si="15">IFERROR(F253*G253," ")</f>
        <v>0</v>
      </c>
      <c r="I253" s="60">
        <f>IFERROR(ROUND(VLOOKUP($A253,'Ave Costs'!$A$1:$J$293, 7, FALSE), 2), " ")</f>
        <v>7</v>
      </c>
      <c r="J253" s="61">
        <f t="shared" ref="J253:J255" si="16">IFERROR(F253*I253," ")</f>
        <v>0</v>
      </c>
      <c r="K253" s="61">
        <f t="shared" ref="K253:K255" si="17">IFERROR(J253+H253," ")</f>
        <v>0</v>
      </c>
    </row>
    <row r="254" spans="1:11" ht="27.6" customHeight="1" x14ac:dyDescent="0.2">
      <c r="A254" s="152">
        <v>6220</v>
      </c>
      <c r="B254" s="422" t="s">
        <v>486</v>
      </c>
      <c r="C254" s="423"/>
      <c r="D254" s="261">
        <f>'Infiltration Calc'!D40</f>
        <v>0</v>
      </c>
      <c r="E254" s="188" t="s">
        <v>18</v>
      </c>
      <c r="F254" s="154">
        <f>'Infiltration Calc'!E40</f>
        <v>0</v>
      </c>
      <c r="G254" s="60">
        <f>IFERROR(ROUND(VLOOKUP($A254,'Ave Costs'!$A$1:$H$293, 6, FALSE), 2), " ")</f>
        <v>0.76</v>
      </c>
      <c r="H254" s="61">
        <f t="shared" si="15"/>
        <v>0</v>
      </c>
      <c r="I254" s="60">
        <f>IFERROR(ROUND(VLOOKUP($A254,'Ave Costs'!$A$1:$J$293, 7, FALSE), 2), " ")</f>
        <v>2.81</v>
      </c>
      <c r="J254" s="61">
        <f t="shared" si="16"/>
        <v>0</v>
      </c>
      <c r="K254" s="61">
        <f t="shared" si="17"/>
        <v>0</v>
      </c>
    </row>
    <row r="255" spans="1:11" ht="27.6" customHeight="1" x14ac:dyDescent="0.2">
      <c r="A255" s="152">
        <v>6230</v>
      </c>
      <c r="B255" s="422" t="s">
        <v>487</v>
      </c>
      <c r="C255" s="423"/>
      <c r="D255" s="261">
        <f>'Infiltration Calc'!D41</f>
        <v>0</v>
      </c>
      <c r="E255" s="188" t="s">
        <v>18</v>
      </c>
      <c r="F255" s="154">
        <f>'Infiltration Calc'!E41</f>
        <v>0</v>
      </c>
      <c r="G255" s="60">
        <f>IFERROR(ROUND(VLOOKUP($A255,'Ave Costs'!$A$1:$H$293, 6, FALSE), 2), " ")</f>
        <v>0.88</v>
      </c>
      <c r="H255" s="61">
        <f t="shared" si="15"/>
        <v>0</v>
      </c>
      <c r="I255" s="60">
        <f>IFERROR(ROUND(VLOOKUP($A255,'Ave Costs'!$A$1:$J$293, 7, FALSE), 2), " ")</f>
        <v>2.81</v>
      </c>
      <c r="J255" s="61">
        <f t="shared" si="16"/>
        <v>0</v>
      </c>
      <c r="K255" s="61">
        <f t="shared" si="17"/>
        <v>0</v>
      </c>
    </row>
    <row r="256" spans="1:11" ht="27.6" customHeight="1" x14ac:dyDescent="0.2">
      <c r="A256" s="152">
        <v>6240</v>
      </c>
      <c r="B256" s="422" t="s">
        <v>488</v>
      </c>
      <c r="C256" s="423"/>
      <c r="D256" s="261">
        <f>'Infiltration Calc'!D42</f>
        <v>0</v>
      </c>
      <c r="E256" s="188" t="s">
        <v>18</v>
      </c>
      <c r="F256" s="154">
        <f>'Infiltration Calc'!E42</f>
        <v>0</v>
      </c>
      <c r="G256" s="60">
        <f>IFERROR(ROUND(VLOOKUP($A256,'Ave Costs'!$A$1:$H$293, 6, FALSE), 2), " ")</f>
        <v>1.0900000000000001</v>
      </c>
      <c r="H256" s="61">
        <f t="shared" si="12"/>
        <v>0</v>
      </c>
      <c r="I256" s="60">
        <f>IFERROR(ROUND(VLOOKUP($A256,'Ave Costs'!$A$1:$J$293, 7, FALSE), 2), " ")</f>
        <v>2.81</v>
      </c>
      <c r="J256" s="61">
        <f t="shared" si="13"/>
        <v>0</v>
      </c>
      <c r="K256" s="61">
        <f t="shared" si="14"/>
        <v>0</v>
      </c>
    </row>
    <row r="257" spans="1:11" ht="27.6" customHeight="1" x14ac:dyDescent="0.2">
      <c r="A257" s="152">
        <v>6285</v>
      </c>
      <c r="B257" s="422" t="s">
        <v>575</v>
      </c>
      <c r="C257" s="423"/>
      <c r="D257" s="261">
        <f>'Infiltration Calc'!D43</f>
        <v>0</v>
      </c>
      <c r="E257" s="188" t="s">
        <v>18</v>
      </c>
      <c r="F257" s="154">
        <f>'Infiltration Calc'!E43</f>
        <v>0</v>
      </c>
      <c r="G257" s="60">
        <f>IFERROR(ROUND(VLOOKUP($A257,'Ave Costs'!$A$1:$H$293, 6, FALSE), 2), " ")</f>
        <v>15</v>
      </c>
      <c r="H257" s="61">
        <f t="shared" si="12"/>
        <v>0</v>
      </c>
      <c r="I257" s="60">
        <f>IFERROR(ROUND(VLOOKUP($A257,'Ave Costs'!$A$1:$J$293, 7, FALSE), 2), " ")</f>
        <v>37.880000000000003</v>
      </c>
      <c r="J257" s="61">
        <f t="shared" si="13"/>
        <v>0</v>
      </c>
      <c r="K257" s="61">
        <f t="shared" si="14"/>
        <v>0</v>
      </c>
    </row>
    <row r="258" spans="1:11" ht="27.6" customHeight="1" x14ac:dyDescent="0.2">
      <c r="A258" s="152">
        <v>6440</v>
      </c>
      <c r="B258" s="422" t="s">
        <v>171</v>
      </c>
      <c r="C258" s="423"/>
      <c r="D258" s="261">
        <f>'Infiltration Calc'!D44</f>
        <v>0</v>
      </c>
      <c r="E258" s="188" t="s">
        <v>18</v>
      </c>
      <c r="F258" s="154">
        <f>'Infiltration Calc'!E44</f>
        <v>0</v>
      </c>
      <c r="G258" s="60">
        <f>IFERROR(ROUND(VLOOKUP($A258,'Ave Costs'!$A$1:$H$293, 6, FALSE), 2), " ")</f>
        <v>14.14</v>
      </c>
      <c r="H258" s="61">
        <f t="shared" si="12"/>
        <v>0</v>
      </c>
      <c r="I258" s="60">
        <f>IFERROR(ROUND(VLOOKUP($A258,'Ave Costs'!$A$1:$J$293, 7, FALSE), 2), " ")</f>
        <v>16.62</v>
      </c>
      <c r="J258" s="61">
        <f t="shared" si="13"/>
        <v>0</v>
      </c>
      <c r="K258" s="61">
        <f t="shared" si="14"/>
        <v>0</v>
      </c>
    </row>
    <row r="259" spans="1:11" ht="27.6" customHeight="1" x14ac:dyDescent="0.2">
      <c r="A259" s="152">
        <v>6460</v>
      </c>
      <c r="B259" s="422" t="s">
        <v>45</v>
      </c>
      <c r="C259" s="423"/>
      <c r="D259" s="261">
        <f>'Infiltration Calc'!D45</f>
        <v>0</v>
      </c>
      <c r="E259" s="188" t="s">
        <v>18</v>
      </c>
      <c r="F259" s="154">
        <f>'Infiltration Calc'!E45</f>
        <v>0</v>
      </c>
      <c r="G259" s="60">
        <f>IFERROR(ROUND(VLOOKUP($A259,'Ave Costs'!$A$1:$H$293, 6, FALSE), 2), " ")</f>
        <v>0.15</v>
      </c>
      <c r="H259" s="61">
        <f t="shared" si="12"/>
        <v>0</v>
      </c>
      <c r="I259" s="60">
        <f>IFERROR(ROUND(VLOOKUP($A259,'Ave Costs'!$A$1:$J$293, 7, FALSE), 2), " ")</f>
        <v>0.12</v>
      </c>
      <c r="J259" s="61">
        <f t="shared" si="13"/>
        <v>0</v>
      </c>
      <c r="K259" s="61">
        <f t="shared" si="14"/>
        <v>0</v>
      </c>
    </row>
    <row r="260" spans="1:11" ht="27.6" customHeight="1" x14ac:dyDescent="0.2">
      <c r="A260" s="153">
        <v>6501</v>
      </c>
      <c r="B260" s="426" t="s">
        <v>120</v>
      </c>
      <c r="C260" s="427"/>
      <c r="D260" s="261">
        <f>'Infiltration Calc'!D46</f>
        <v>0</v>
      </c>
      <c r="E260" s="189" t="s">
        <v>18</v>
      </c>
      <c r="F260" s="155">
        <f>'Infiltration Calc'!E46</f>
        <v>0</v>
      </c>
      <c r="G260" s="64">
        <f>IFERROR(ROUND(VLOOKUP($A260,'Ave Costs'!$A$1:$H$293, 6, FALSE), 2), " ")</f>
        <v>0.1</v>
      </c>
      <c r="H260" s="63">
        <f t="shared" si="12"/>
        <v>0</v>
      </c>
      <c r="I260" s="64">
        <f>IFERROR(ROUND(VLOOKUP($A260,'Ave Costs'!$A$1:$J$293, 7, FALSE), 2), " ")</f>
        <v>0.12</v>
      </c>
      <c r="J260" s="63">
        <f t="shared" si="13"/>
        <v>0</v>
      </c>
      <c r="K260" s="63">
        <f t="shared" si="14"/>
        <v>0</v>
      </c>
    </row>
    <row r="261" spans="1:11" ht="27.6" customHeight="1" x14ac:dyDescent="0.2">
      <c r="A261" s="147">
        <v>6270</v>
      </c>
      <c r="B261" s="428" t="str">
        <f>'Infiltration Calc'!B47</f>
        <v>Misc. Infiltration-(add description)</v>
      </c>
      <c r="C261" s="429"/>
      <c r="D261" s="261">
        <f>'Infiltration Calc'!D47</f>
        <v>0</v>
      </c>
      <c r="E261" s="194" t="s">
        <v>18</v>
      </c>
      <c r="F261" s="169">
        <f>'Infiltration Calc'!E43</f>
        <v>0</v>
      </c>
      <c r="G261" s="170">
        <f>'Infiltration Calc'!F47</f>
        <v>0</v>
      </c>
      <c r="H261" s="121">
        <f t="shared" si="12"/>
        <v>0</v>
      </c>
      <c r="I261" s="170">
        <f>'Infiltration Calc'!H47</f>
        <v>0</v>
      </c>
      <c r="J261" s="121">
        <f t="shared" si="13"/>
        <v>0</v>
      </c>
      <c r="K261" s="121">
        <f t="shared" si="14"/>
        <v>0</v>
      </c>
    </row>
    <row r="262" spans="1:11" ht="27.6" customHeight="1" thickBot="1" x14ac:dyDescent="0.25">
      <c r="A262" s="141">
        <v>6280</v>
      </c>
      <c r="B262" s="430" t="str">
        <f>'Infiltration Calc'!B48</f>
        <v>Misc. Infiltration-(add description)</v>
      </c>
      <c r="C262" s="431"/>
      <c r="D262" s="261">
        <f>'Infiltration Calc'!D48</f>
        <v>0</v>
      </c>
      <c r="E262" s="195" t="s">
        <v>18</v>
      </c>
      <c r="F262" s="158">
        <f>'Infiltration Calc'!E44</f>
        <v>0</v>
      </c>
      <c r="G262" s="159">
        <f>'Infiltration Calc'!F48</f>
        <v>0</v>
      </c>
      <c r="H262" s="120">
        <f t="shared" si="12"/>
        <v>0</v>
      </c>
      <c r="I262" s="159">
        <f>'Infiltration Calc'!H48</f>
        <v>0</v>
      </c>
      <c r="J262" s="120">
        <f t="shared" si="13"/>
        <v>0</v>
      </c>
      <c r="K262" s="120">
        <f t="shared" si="14"/>
        <v>0</v>
      </c>
    </row>
    <row r="263" spans="1:11" ht="16.149999999999999" customHeight="1" thickTop="1" thickBot="1" x14ac:dyDescent="0.25">
      <c r="A263" s="413" t="s">
        <v>511</v>
      </c>
      <c r="B263" s="414"/>
      <c r="C263" s="414"/>
      <c r="D263" s="414"/>
      <c r="E263" s="414"/>
      <c r="F263" s="414"/>
      <c r="G263" s="66" t="s">
        <v>313</v>
      </c>
      <c r="H263" s="67">
        <f>SUM(H218:H262)</f>
        <v>0</v>
      </c>
      <c r="I263" s="66" t="s">
        <v>314</v>
      </c>
      <c r="J263" s="67">
        <f>SUM(J218:J262)</f>
        <v>0</v>
      </c>
      <c r="K263" s="68">
        <f>SUM(K218:K262)</f>
        <v>0</v>
      </c>
    </row>
    <row r="264" spans="1:11" ht="30" customHeight="1" x14ac:dyDescent="0.25">
      <c r="A264" s="438" t="s">
        <v>495</v>
      </c>
      <c r="B264" s="439"/>
      <c r="C264" s="439"/>
      <c r="D264" s="297" t="s">
        <v>466</v>
      </c>
      <c r="E264" s="298" t="s">
        <v>84</v>
      </c>
      <c r="F264" s="297" t="s">
        <v>88</v>
      </c>
      <c r="G264" s="299" t="s">
        <v>7</v>
      </c>
      <c r="H264" s="299" t="s">
        <v>308</v>
      </c>
      <c r="I264" s="299" t="s">
        <v>6</v>
      </c>
      <c r="J264" s="299" t="s">
        <v>13</v>
      </c>
      <c r="K264" s="300" t="s">
        <v>9</v>
      </c>
    </row>
    <row r="265" spans="1:11" ht="27.6" customHeight="1" x14ac:dyDescent="0.2">
      <c r="A265" s="175">
        <v>1500</v>
      </c>
      <c r="B265" s="422" t="s">
        <v>324</v>
      </c>
      <c r="C265" s="423"/>
      <c r="D265" s="210">
        <f>'Ancillary Calc'!D4</f>
        <v>0</v>
      </c>
      <c r="E265" s="190" t="s">
        <v>14</v>
      </c>
      <c r="F265" s="154">
        <f>'Ancillary Calc'!E4</f>
        <v>0</v>
      </c>
      <c r="G265" s="452" t="s">
        <v>346</v>
      </c>
      <c r="H265" s="453"/>
      <c r="I265" s="60">
        <f>IFERROR(ROUND(VLOOKUP($A265,'Ave Costs'!$A$1:$J$293, 7, FALSE), 2), " ")</f>
        <v>18.75</v>
      </c>
      <c r="J265" s="61">
        <f t="shared" ref="J265:J271" si="18">IFERROR(F265*I265," ")</f>
        <v>0</v>
      </c>
      <c r="K265" s="61">
        <f>J265</f>
        <v>0</v>
      </c>
    </row>
    <row r="266" spans="1:11" ht="27.6" customHeight="1" x14ac:dyDescent="0.2">
      <c r="A266" s="176">
        <v>1501</v>
      </c>
      <c r="B266" s="422" t="s">
        <v>325</v>
      </c>
      <c r="C266" s="423"/>
      <c r="D266" s="210">
        <f>'Ancillary Calc'!D5</f>
        <v>0</v>
      </c>
      <c r="E266" s="191" t="s">
        <v>14</v>
      </c>
      <c r="F266" s="154">
        <f>'Ancillary Calc'!E5</f>
        <v>0</v>
      </c>
      <c r="G266" s="452" t="s">
        <v>346</v>
      </c>
      <c r="H266" s="453"/>
      <c r="I266" s="60">
        <f>IFERROR(ROUND(VLOOKUP($A266,'Ave Costs'!$A$1:$J$293, 7, FALSE), 2), " ")</f>
        <v>18.75</v>
      </c>
      <c r="J266" s="61">
        <f t="shared" si="18"/>
        <v>0</v>
      </c>
      <c r="K266" s="61">
        <f t="shared" ref="K266:K287" si="19">J266</f>
        <v>0</v>
      </c>
    </row>
    <row r="267" spans="1:11" ht="27.6" customHeight="1" x14ac:dyDescent="0.2">
      <c r="A267" s="176">
        <v>1502</v>
      </c>
      <c r="B267" s="422" t="s">
        <v>326</v>
      </c>
      <c r="C267" s="423"/>
      <c r="D267" s="210">
        <f>'Ancillary Calc'!D6</f>
        <v>0</v>
      </c>
      <c r="E267" s="191" t="s">
        <v>14</v>
      </c>
      <c r="F267" s="154">
        <f>'Ancillary Calc'!E6</f>
        <v>0</v>
      </c>
      <c r="G267" s="452" t="s">
        <v>346</v>
      </c>
      <c r="H267" s="453"/>
      <c r="I267" s="60">
        <f>IFERROR(ROUND(VLOOKUP($A267,'Ave Costs'!$A$1:$J$293, 7, FALSE), 2), " ")</f>
        <v>18.75</v>
      </c>
      <c r="J267" s="61">
        <f t="shared" si="18"/>
        <v>0</v>
      </c>
      <c r="K267" s="61">
        <f t="shared" si="19"/>
        <v>0</v>
      </c>
    </row>
    <row r="268" spans="1:11" ht="27.6" customHeight="1" x14ac:dyDescent="0.2">
      <c r="A268" s="176">
        <v>1503</v>
      </c>
      <c r="B268" s="422" t="s">
        <v>327</v>
      </c>
      <c r="C268" s="423"/>
      <c r="D268" s="210">
        <f>'Ancillary Calc'!D7</f>
        <v>0</v>
      </c>
      <c r="E268" s="191" t="s">
        <v>14</v>
      </c>
      <c r="F268" s="154">
        <f>'Ancillary Calc'!E7</f>
        <v>0</v>
      </c>
      <c r="G268" s="452" t="s">
        <v>346</v>
      </c>
      <c r="H268" s="453"/>
      <c r="I268" s="60">
        <f>IFERROR(ROUND(VLOOKUP($A268,'Ave Costs'!$A$1:$J$293, 7, FALSE), 2), " ")</f>
        <v>18.75</v>
      </c>
      <c r="J268" s="61">
        <f t="shared" si="18"/>
        <v>0</v>
      </c>
      <c r="K268" s="61">
        <f t="shared" si="19"/>
        <v>0</v>
      </c>
    </row>
    <row r="269" spans="1:11" ht="27.6" customHeight="1" x14ac:dyDescent="0.2">
      <c r="A269" s="176">
        <v>1504</v>
      </c>
      <c r="B269" s="422" t="s">
        <v>328</v>
      </c>
      <c r="C269" s="423"/>
      <c r="D269" s="210">
        <f>'Ancillary Calc'!D8</f>
        <v>0</v>
      </c>
      <c r="E269" s="191" t="s">
        <v>14</v>
      </c>
      <c r="F269" s="154">
        <f>'Ancillary Calc'!E8</f>
        <v>0</v>
      </c>
      <c r="G269" s="452" t="s">
        <v>346</v>
      </c>
      <c r="H269" s="453"/>
      <c r="I269" s="60">
        <f>IFERROR(ROUND(VLOOKUP($A269,'Ave Costs'!$A$1:$J$293, 7, FALSE), 2), " ")</f>
        <v>18.75</v>
      </c>
      <c r="J269" s="61">
        <f t="shared" si="18"/>
        <v>0</v>
      </c>
      <c r="K269" s="61">
        <f t="shared" si="19"/>
        <v>0</v>
      </c>
    </row>
    <row r="270" spans="1:11" ht="27.6" customHeight="1" x14ac:dyDescent="0.2">
      <c r="A270" s="176">
        <v>1505</v>
      </c>
      <c r="B270" s="422" t="s">
        <v>320</v>
      </c>
      <c r="C270" s="423"/>
      <c r="D270" s="210">
        <f>'Ancillary Calc'!D9</f>
        <v>0</v>
      </c>
      <c r="E270" s="191" t="s">
        <v>14</v>
      </c>
      <c r="F270" s="154">
        <f>'Ancillary Calc'!E9</f>
        <v>0</v>
      </c>
      <c r="G270" s="452" t="s">
        <v>346</v>
      </c>
      <c r="H270" s="453"/>
      <c r="I270" s="60">
        <f>IFERROR(ROUND(VLOOKUP($A270,'Ave Costs'!$A$1:$J$293, 7, FALSE), 2), " ")</f>
        <v>18.75</v>
      </c>
      <c r="J270" s="61">
        <f t="shared" si="18"/>
        <v>0</v>
      </c>
      <c r="K270" s="61">
        <f t="shared" si="19"/>
        <v>0</v>
      </c>
    </row>
    <row r="271" spans="1:11" ht="27.6" customHeight="1" x14ac:dyDescent="0.2">
      <c r="A271" s="176">
        <v>1506</v>
      </c>
      <c r="B271" s="422" t="s">
        <v>321</v>
      </c>
      <c r="C271" s="423"/>
      <c r="D271" s="210">
        <f>'Ancillary Calc'!D10</f>
        <v>0</v>
      </c>
      <c r="E271" s="191" t="s">
        <v>14</v>
      </c>
      <c r="F271" s="154">
        <f>'Ancillary Calc'!E10</f>
        <v>0</v>
      </c>
      <c r="G271" s="452" t="s">
        <v>346</v>
      </c>
      <c r="H271" s="453"/>
      <c r="I271" s="60">
        <f>IFERROR(ROUND(VLOOKUP($A271,'Ave Costs'!$A$1:$J$293, 7, FALSE), 2), " ")</f>
        <v>18.75</v>
      </c>
      <c r="J271" s="61">
        <f t="shared" si="18"/>
        <v>0</v>
      </c>
      <c r="K271" s="61">
        <f t="shared" si="19"/>
        <v>0</v>
      </c>
    </row>
    <row r="272" spans="1:11" ht="27.6" customHeight="1" x14ac:dyDescent="0.2">
      <c r="A272" s="176">
        <v>1507</v>
      </c>
      <c r="B272" s="422" t="s">
        <v>322</v>
      </c>
      <c r="C272" s="423"/>
      <c r="D272" s="210">
        <f>'Ancillary Calc'!D11</f>
        <v>0</v>
      </c>
      <c r="E272" s="191" t="s">
        <v>14</v>
      </c>
      <c r="F272" s="154">
        <f>'Ancillary Calc'!E11</f>
        <v>0</v>
      </c>
      <c r="G272" s="452" t="s">
        <v>346</v>
      </c>
      <c r="H272" s="453"/>
      <c r="I272" s="60">
        <f>IFERROR(ROUND(VLOOKUP($A272,'Ave Costs'!$A$1:$J$293, 7, FALSE), 2), " ")</f>
        <v>18.75</v>
      </c>
      <c r="J272" s="61">
        <f t="shared" si="13"/>
        <v>0</v>
      </c>
      <c r="K272" s="61">
        <f t="shared" si="19"/>
        <v>0</v>
      </c>
    </row>
    <row r="273" spans="1:11" ht="27.6" customHeight="1" x14ac:dyDescent="0.2">
      <c r="A273" s="176">
        <v>1508</v>
      </c>
      <c r="B273" s="422" t="s">
        <v>323</v>
      </c>
      <c r="C273" s="423"/>
      <c r="D273" s="210">
        <f>'Ancillary Calc'!D12</f>
        <v>0</v>
      </c>
      <c r="E273" s="191" t="s">
        <v>14</v>
      </c>
      <c r="F273" s="154">
        <f>'Ancillary Calc'!E12</f>
        <v>0</v>
      </c>
      <c r="G273" s="452" t="s">
        <v>346</v>
      </c>
      <c r="H273" s="453"/>
      <c r="I273" s="60">
        <f>IFERROR(ROUND(VLOOKUP($A273,'Ave Costs'!$A$1:$J$293, 7, FALSE), 2), " ")</f>
        <v>18.75</v>
      </c>
      <c r="J273" s="61">
        <f t="shared" si="13"/>
        <v>0</v>
      </c>
      <c r="K273" s="61">
        <f t="shared" si="19"/>
        <v>0</v>
      </c>
    </row>
    <row r="274" spans="1:11" ht="27.6" customHeight="1" x14ac:dyDescent="0.2">
      <c r="A274" s="176">
        <v>1509</v>
      </c>
      <c r="B274" s="422" t="s">
        <v>329</v>
      </c>
      <c r="C274" s="423"/>
      <c r="D274" s="210">
        <f>'Ancillary Calc'!D13</f>
        <v>0</v>
      </c>
      <c r="E274" s="191" t="s">
        <v>14</v>
      </c>
      <c r="F274" s="154">
        <f>'Ancillary Calc'!E13</f>
        <v>0</v>
      </c>
      <c r="G274" s="452" t="s">
        <v>346</v>
      </c>
      <c r="H274" s="453"/>
      <c r="I274" s="60">
        <f>IFERROR(ROUND(VLOOKUP($A274,'Ave Costs'!$A$1:$J$293, 7, FALSE), 2), " ")</f>
        <v>18.75</v>
      </c>
      <c r="J274" s="61">
        <f t="shared" si="13"/>
        <v>0</v>
      </c>
      <c r="K274" s="61">
        <f t="shared" si="19"/>
        <v>0</v>
      </c>
    </row>
    <row r="275" spans="1:11" ht="27.6" customHeight="1" x14ac:dyDescent="0.2">
      <c r="A275" s="176">
        <v>1510</v>
      </c>
      <c r="B275" s="422" t="s">
        <v>330</v>
      </c>
      <c r="C275" s="423"/>
      <c r="D275" s="210">
        <f>'Ancillary Calc'!D14</f>
        <v>0</v>
      </c>
      <c r="E275" s="191" t="s">
        <v>14</v>
      </c>
      <c r="F275" s="154">
        <f>'Ancillary Calc'!E14</f>
        <v>0</v>
      </c>
      <c r="G275" s="452" t="s">
        <v>346</v>
      </c>
      <c r="H275" s="453"/>
      <c r="I275" s="60">
        <f>IFERROR(ROUND(VLOOKUP($A275,'Ave Costs'!$A$1:$J$293, 7, FALSE), 2), " ")</f>
        <v>18.75</v>
      </c>
      <c r="J275" s="61">
        <f t="shared" si="13"/>
        <v>0</v>
      </c>
      <c r="K275" s="61">
        <f t="shared" si="19"/>
        <v>0</v>
      </c>
    </row>
    <row r="276" spans="1:11" ht="27.6" customHeight="1" x14ac:dyDescent="0.2">
      <c r="A276" s="176">
        <v>1511</v>
      </c>
      <c r="B276" s="422" t="s">
        <v>331</v>
      </c>
      <c r="C276" s="423"/>
      <c r="D276" s="210">
        <f>'Ancillary Calc'!D15</f>
        <v>0</v>
      </c>
      <c r="E276" s="191" t="s">
        <v>14</v>
      </c>
      <c r="F276" s="154">
        <f>'Ancillary Calc'!E15</f>
        <v>0</v>
      </c>
      <c r="G276" s="452" t="s">
        <v>346</v>
      </c>
      <c r="H276" s="453"/>
      <c r="I276" s="60">
        <f>IFERROR(ROUND(VLOOKUP($A276,'Ave Costs'!$A$1:$J$293, 7, FALSE), 2), " ")</f>
        <v>18.75</v>
      </c>
      <c r="J276" s="61">
        <f t="shared" si="13"/>
        <v>0</v>
      </c>
      <c r="K276" s="61">
        <f t="shared" si="19"/>
        <v>0</v>
      </c>
    </row>
    <row r="277" spans="1:11" ht="27.6" customHeight="1" x14ac:dyDescent="0.2">
      <c r="A277" s="176">
        <v>1512</v>
      </c>
      <c r="B277" s="422" t="s">
        <v>332</v>
      </c>
      <c r="C277" s="423"/>
      <c r="D277" s="210">
        <f>'Ancillary Calc'!D16</f>
        <v>0</v>
      </c>
      <c r="E277" s="191" t="s">
        <v>14</v>
      </c>
      <c r="F277" s="154">
        <f>'Ancillary Calc'!E16</f>
        <v>0</v>
      </c>
      <c r="G277" s="452" t="s">
        <v>346</v>
      </c>
      <c r="H277" s="453"/>
      <c r="I277" s="60">
        <f>IFERROR(ROUND(VLOOKUP($A277,'Ave Costs'!$A$1:$J$293, 7, FALSE), 2), " ")</f>
        <v>18.75</v>
      </c>
      <c r="J277" s="61">
        <f t="shared" si="13"/>
        <v>0</v>
      </c>
      <c r="K277" s="61">
        <f t="shared" si="19"/>
        <v>0</v>
      </c>
    </row>
    <row r="278" spans="1:11" ht="27.6" customHeight="1" x14ac:dyDescent="0.2">
      <c r="A278" s="176">
        <v>1520</v>
      </c>
      <c r="B278" s="422" t="s">
        <v>333</v>
      </c>
      <c r="C278" s="423"/>
      <c r="D278" s="210">
        <f>'Ancillary Calc'!D17</f>
        <v>0</v>
      </c>
      <c r="E278" s="191" t="s">
        <v>18</v>
      </c>
      <c r="F278" s="154">
        <f>'Ancillary Calc'!E17</f>
        <v>0</v>
      </c>
      <c r="G278" s="452" t="s">
        <v>346</v>
      </c>
      <c r="H278" s="453"/>
      <c r="I278" s="60">
        <f>IFERROR(ROUND(VLOOKUP($A278,'Ave Costs'!$A$1:$J$293, 7, FALSE), 2), " ")</f>
        <v>18.75</v>
      </c>
      <c r="J278" s="61">
        <f t="shared" si="13"/>
        <v>0</v>
      </c>
      <c r="K278" s="61">
        <f t="shared" si="19"/>
        <v>0</v>
      </c>
    </row>
    <row r="279" spans="1:11" ht="27.6" customHeight="1" x14ac:dyDescent="0.2">
      <c r="A279" s="176">
        <v>1521</v>
      </c>
      <c r="B279" s="422" t="s">
        <v>334</v>
      </c>
      <c r="C279" s="423"/>
      <c r="D279" s="210">
        <f>'Ancillary Calc'!D18</f>
        <v>0</v>
      </c>
      <c r="E279" s="191" t="s">
        <v>18</v>
      </c>
      <c r="F279" s="154">
        <f>'Ancillary Calc'!E18</f>
        <v>0</v>
      </c>
      <c r="G279" s="452" t="s">
        <v>346</v>
      </c>
      <c r="H279" s="453"/>
      <c r="I279" s="60">
        <f>IFERROR(ROUND(VLOOKUP($A279,'Ave Costs'!$A$1:$J$293, 7, FALSE), 2), " ")</f>
        <v>18.75</v>
      </c>
      <c r="J279" s="61">
        <f t="shared" si="13"/>
        <v>0</v>
      </c>
      <c r="K279" s="61">
        <f t="shared" si="19"/>
        <v>0</v>
      </c>
    </row>
    <row r="280" spans="1:11" ht="27.6" customHeight="1" x14ac:dyDescent="0.2">
      <c r="A280" s="176">
        <v>1522</v>
      </c>
      <c r="B280" s="422" t="s">
        <v>335</v>
      </c>
      <c r="C280" s="423"/>
      <c r="D280" s="210">
        <f>'Ancillary Calc'!D19</f>
        <v>0</v>
      </c>
      <c r="E280" s="191" t="s">
        <v>18</v>
      </c>
      <c r="F280" s="154">
        <f>'Ancillary Calc'!E19</f>
        <v>0</v>
      </c>
      <c r="G280" s="452" t="s">
        <v>346</v>
      </c>
      <c r="H280" s="453"/>
      <c r="I280" s="60">
        <f>IFERROR(ROUND(VLOOKUP($A280,'Ave Costs'!$A$1:$J$293, 7, FALSE), 2), " ")</f>
        <v>18.75</v>
      </c>
      <c r="J280" s="61">
        <f t="shared" si="13"/>
        <v>0</v>
      </c>
      <c r="K280" s="61">
        <f t="shared" si="19"/>
        <v>0</v>
      </c>
    </row>
    <row r="281" spans="1:11" ht="27.6" customHeight="1" x14ac:dyDescent="0.2">
      <c r="A281" s="176">
        <v>1523</v>
      </c>
      <c r="B281" s="422" t="s">
        <v>337</v>
      </c>
      <c r="C281" s="423"/>
      <c r="D281" s="210">
        <f>'Ancillary Calc'!D20</f>
        <v>0</v>
      </c>
      <c r="E281" s="191" t="s">
        <v>18</v>
      </c>
      <c r="F281" s="154">
        <f>'Ancillary Calc'!E20</f>
        <v>0</v>
      </c>
      <c r="G281" s="452" t="s">
        <v>346</v>
      </c>
      <c r="H281" s="453"/>
      <c r="I281" s="60">
        <f>IFERROR(ROUND(VLOOKUP($A281,'Ave Costs'!$A$1:$J$293, 7, FALSE), 2), " ")</f>
        <v>18.75</v>
      </c>
      <c r="J281" s="61">
        <f t="shared" si="13"/>
        <v>0</v>
      </c>
      <c r="K281" s="61">
        <f t="shared" si="19"/>
        <v>0</v>
      </c>
    </row>
    <row r="282" spans="1:11" ht="27.6" customHeight="1" x14ac:dyDescent="0.2">
      <c r="A282" s="176">
        <v>1524</v>
      </c>
      <c r="B282" s="422" t="s">
        <v>336</v>
      </c>
      <c r="C282" s="423"/>
      <c r="D282" s="210">
        <f>'Ancillary Calc'!D21</f>
        <v>0</v>
      </c>
      <c r="E282" s="191" t="s">
        <v>18</v>
      </c>
      <c r="F282" s="154">
        <f>'Ancillary Calc'!E21</f>
        <v>0</v>
      </c>
      <c r="G282" s="452" t="s">
        <v>346</v>
      </c>
      <c r="H282" s="453"/>
      <c r="I282" s="60">
        <f>IFERROR(ROUND(VLOOKUP($A282,'Ave Costs'!$A$1:$J$293, 7, FALSE), 2), " ")</f>
        <v>18.75</v>
      </c>
      <c r="J282" s="61">
        <f t="shared" si="13"/>
        <v>0</v>
      </c>
      <c r="K282" s="61">
        <f t="shared" si="19"/>
        <v>0</v>
      </c>
    </row>
    <row r="283" spans="1:11" ht="27.6" customHeight="1" x14ac:dyDescent="0.2">
      <c r="A283" s="176">
        <v>1526</v>
      </c>
      <c r="B283" s="422" t="s">
        <v>338</v>
      </c>
      <c r="C283" s="423"/>
      <c r="D283" s="210">
        <f>'Ancillary Calc'!D22</f>
        <v>0</v>
      </c>
      <c r="E283" s="191" t="s">
        <v>17</v>
      </c>
      <c r="F283" s="154">
        <f>'Ancillary Calc'!E22</f>
        <v>0</v>
      </c>
      <c r="G283" s="452" t="s">
        <v>346</v>
      </c>
      <c r="H283" s="453"/>
      <c r="I283" s="60">
        <f>IFERROR(ROUND(VLOOKUP($A283,'Ave Costs'!$A$1:$J$293, 7, FALSE), 2), " ")</f>
        <v>18.75</v>
      </c>
      <c r="J283" s="61">
        <f t="shared" si="13"/>
        <v>0</v>
      </c>
      <c r="K283" s="61">
        <f t="shared" si="19"/>
        <v>0</v>
      </c>
    </row>
    <row r="284" spans="1:11" ht="27.6" customHeight="1" x14ac:dyDescent="0.2">
      <c r="A284" s="176">
        <v>1527</v>
      </c>
      <c r="B284" s="422" t="s">
        <v>339</v>
      </c>
      <c r="C284" s="423"/>
      <c r="D284" s="210">
        <f>'Ancillary Calc'!D23</f>
        <v>0</v>
      </c>
      <c r="E284" s="191" t="s">
        <v>17</v>
      </c>
      <c r="F284" s="154">
        <f>'Ancillary Calc'!E23</f>
        <v>0</v>
      </c>
      <c r="G284" s="452" t="s">
        <v>346</v>
      </c>
      <c r="H284" s="453"/>
      <c r="I284" s="60">
        <f>IFERROR(ROUND(VLOOKUP($A284,'Ave Costs'!$A$1:$J$293, 7, FALSE), 2), " ")</f>
        <v>18.75</v>
      </c>
      <c r="J284" s="61">
        <f t="shared" si="13"/>
        <v>0</v>
      </c>
      <c r="K284" s="61">
        <f t="shared" si="19"/>
        <v>0</v>
      </c>
    </row>
    <row r="285" spans="1:11" ht="27.6" customHeight="1" x14ac:dyDescent="0.2">
      <c r="A285" s="176">
        <v>1528</v>
      </c>
      <c r="B285" s="422" t="s">
        <v>340</v>
      </c>
      <c r="C285" s="423"/>
      <c r="D285" s="210">
        <f>'Ancillary Calc'!D24</f>
        <v>0</v>
      </c>
      <c r="E285" s="191" t="s">
        <v>17</v>
      </c>
      <c r="F285" s="154">
        <f>'Ancillary Calc'!E24</f>
        <v>0</v>
      </c>
      <c r="G285" s="452" t="s">
        <v>346</v>
      </c>
      <c r="H285" s="453"/>
      <c r="I285" s="60">
        <f>IFERROR(ROUND(VLOOKUP($A285,'Ave Costs'!$A$1:$J$293, 7, FALSE), 2), " ")</f>
        <v>18.75</v>
      </c>
      <c r="J285" s="61">
        <f t="shared" si="13"/>
        <v>0</v>
      </c>
      <c r="K285" s="61">
        <f t="shared" si="19"/>
        <v>0</v>
      </c>
    </row>
    <row r="286" spans="1:11" ht="27.6" customHeight="1" x14ac:dyDescent="0.2">
      <c r="A286" s="176">
        <v>1529</v>
      </c>
      <c r="B286" s="422" t="s">
        <v>341</v>
      </c>
      <c r="C286" s="423"/>
      <c r="D286" s="210">
        <f>'Ancillary Calc'!D25</f>
        <v>0</v>
      </c>
      <c r="E286" s="191" t="s">
        <v>17</v>
      </c>
      <c r="F286" s="154">
        <f>'Ancillary Calc'!E25</f>
        <v>0</v>
      </c>
      <c r="G286" s="452" t="s">
        <v>346</v>
      </c>
      <c r="H286" s="453"/>
      <c r="I286" s="60">
        <f>IFERROR(ROUND(VLOOKUP($A286,'Ave Costs'!$A$1:$J$293, 7, FALSE), 2), " ")</f>
        <v>18.75</v>
      </c>
      <c r="J286" s="61">
        <f t="shared" ref="J286:J292" si="20">IFERROR(F286*I286," ")</f>
        <v>0</v>
      </c>
      <c r="K286" s="61">
        <f t="shared" si="19"/>
        <v>0</v>
      </c>
    </row>
    <row r="287" spans="1:11" ht="27.6" customHeight="1" x14ac:dyDescent="0.2">
      <c r="A287" s="176">
        <v>1530</v>
      </c>
      <c r="B287" s="422" t="s">
        <v>342</v>
      </c>
      <c r="C287" s="423"/>
      <c r="D287" s="210">
        <f>'Ancillary Calc'!D26</f>
        <v>0</v>
      </c>
      <c r="E287" s="191" t="s">
        <v>17</v>
      </c>
      <c r="F287" s="154">
        <f>'Ancillary Calc'!E26</f>
        <v>0</v>
      </c>
      <c r="G287" s="452" t="s">
        <v>346</v>
      </c>
      <c r="H287" s="453"/>
      <c r="I287" s="60">
        <f>IFERROR(ROUND(VLOOKUP($A287,'Ave Costs'!$A$1:$J$293, 7, FALSE), 2), " ")</f>
        <v>18.75</v>
      </c>
      <c r="J287" s="61">
        <f t="shared" si="20"/>
        <v>0</v>
      </c>
      <c r="K287" s="61">
        <f t="shared" si="19"/>
        <v>0</v>
      </c>
    </row>
    <row r="288" spans="1:11" ht="27.6" customHeight="1" x14ac:dyDescent="0.2">
      <c r="A288" s="176">
        <v>2481</v>
      </c>
      <c r="B288" s="422" t="s">
        <v>15</v>
      </c>
      <c r="C288" s="423"/>
      <c r="D288" s="210">
        <f>'Ancillary Calc'!D27</f>
        <v>0</v>
      </c>
      <c r="E288" s="191" t="s">
        <v>14</v>
      </c>
      <c r="F288" s="154">
        <f>'Ancillary Calc'!E27</f>
        <v>0</v>
      </c>
      <c r="G288" s="60">
        <f>IFERROR(ROUND(VLOOKUP($A288,'Ave Costs'!$A$1:$H$293, 6, FALSE), 2), " ")</f>
        <v>0.57999999999999996</v>
      </c>
      <c r="H288" s="61">
        <f t="shared" ref="H288:H292" si="21">IFERROR(F288*G288," ")</f>
        <v>0</v>
      </c>
      <c r="I288" s="60">
        <f>IFERROR(ROUND(VLOOKUP($A288,'Ave Costs'!$A$1:$J$293, 7, FALSE), 2), " ")</f>
        <v>4.5</v>
      </c>
      <c r="J288" s="61">
        <f t="shared" si="20"/>
        <v>0</v>
      </c>
      <c r="K288" s="61">
        <f t="shared" ref="K288:K292" si="22">IFERROR(J288+H288," ")</f>
        <v>0</v>
      </c>
    </row>
    <row r="289" spans="1:11" ht="27.6" customHeight="1" x14ac:dyDescent="0.2">
      <c r="A289" s="176">
        <v>2482</v>
      </c>
      <c r="B289" s="422" t="s">
        <v>16</v>
      </c>
      <c r="C289" s="423"/>
      <c r="D289" s="210">
        <f>'Ancillary Calc'!D28</f>
        <v>0</v>
      </c>
      <c r="E289" s="191" t="s">
        <v>14</v>
      </c>
      <c r="F289" s="154">
        <f>'Ancillary Calc'!E28</f>
        <v>0</v>
      </c>
      <c r="G289" s="60">
        <f>IFERROR(ROUND(VLOOKUP($A289,'Ave Costs'!$A$1:$H$293, 6, FALSE), 2), " ")</f>
        <v>0.4</v>
      </c>
      <c r="H289" s="61">
        <f t="shared" si="21"/>
        <v>0</v>
      </c>
      <c r="I289" s="60">
        <f>IFERROR(ROUND(VLOOKUP($A289,'Ave Costs'!$A$1:$J$293, 7, FALSE), 2), " ")</f>
        <v>4.5</v>
      </c>
      <c r="J289" s="61">
        <f t="shared" si="20"/>
        <v>0</v>
      </c>
      <c r="K289" s="61">
        <f t="shared" si="22"/>
        <v>0</v>
      </c>
    </row>
    <row r="290" spans="1:11" ht="27.6" customHeight="1" x14ac:dyDescent="0.2">
      <c r="A290" s="176">
        <v>3010</v>
      </c>
      <c r="B290" s="422" t="s">
        <v>127</v>
      </c>
      <c r="C290" s="423"/>
      <c r="D290" s="210">
        <f>'Ancillary Calc'!D29</f>
        <v>0</v>
      </c>
      <c r="E290" s="191" t="s">
        <v>14</v>
      </c>
      <c r="F290" s="154">
        <f>'Ancillary Calc'!E29</f>
        <v>0</v>
      </c>
      <c r="G290" s="60">
        <f>IFERROR(ROUND(VLOOKUP($A290,'Ave Costs'!$A$1:$H$293, 6, FALSE), 2), " ")</f>
        <v>1.0900000000000001</v>
      </c>
      <c r="H290" s="61">
        <f t="shared" si="21"/>
        <v>0</v>
      </c>
      <c r="I290" s="60">
        <f>IFERROR(ROUND(VLOOKUP($A290,'Ave Costs'!$A$1:$J$293, 7, FALSE), 2), " ")</f>
        <v>1.23</v>
      </c>
      <c r="J290" s="61">
        <f t="shared" si="20"/>
        <v>0</v>
      </c>
      <c r="K290" s="61">
        <f t="shared" si="22"/>
        <v>0</v>
      </c>
    </row>
    <row r="291" spans="1:11" ht="27.6" customHeight="1" x14ac:dyDescent="0.2">
      <c r="A291" s="176">
        <v>3011</v>
      </c>
      <c r="B291" s="422" t="s">
        <v>128</v>
      </c>
      <c r="C291" s="423"/>
      <c r="D291" s="210">
        <f>'Ancillary Calc'!D30</f>
        <v>0</v>
      </c>
      <c r="E291" s="191" t="s">
        <v>14</v>
      </c>
      <c r="F291" s="154">
        <f>'Ancillary Calc'!E30</f>
        <v>0</v>
      </c>
      <c r="G291" s="60">
        <f>IFERROR(ROUND(VLOOKUP($A291,'Ave Costs'!$A$1:$H$293, 6, FALSE), 2), " ")</f>
        <v>0.61</v>
      </c>
      <c r="H291" s="61">
        <f t="shared" si="21"/>
        <v>0</v>
      </c>
      <c r="I291" s="60">
        <f>IFERROR(ROUND(VLOOKUP($A291,'Ave Costs'!$A$1:$J$293, 7, FALSE), 2), " ")</f>
        <v>1.23</v>
      </c>
      <c r="J291" s="61">
        <f t="shared" si="20"/>
        <v>0</v>
      </c>
      <c r="K291" s="61">
        <f t="shared" si="22"/>
        <v>0</v>
      </c>
    </row>
    <row r="292" spans="1:11" ht="27.6" customHeight="1" x14ac:dyDescent="0.2">
      <c r="A292" s="176">
        <v>3080</v>
      </c>
      <c r="B292" s="422" t="s">
        <v>343</v>
      </c>
      <c r="C292" s="423"/>
      <c r="D292" s="210">
        <f>'Ancillary Calc'!D31</f>
        <v>0</v>
      </c>
      <c r="E292" s="191" t="s">
        <v>14</v>
      </c>
      <c r="F292" s="154">
        <f>'Ancillary Calc'!E31</f>
        <v>0</v>
      </c>
      <c r="G292" s="60">
        <f>IFERROR(ROUND(VLOOKUP($A292,'Ave Costs'!$A$1:$H$293, 6, FALSE), 2), " ")</f>
        <v>1.0900000000000001</v>
      </c>
      <c r="H292" s="61">
        <f t="shared" si="21"/>
        <v>0</v>
      </c>
      <c r="I292" s="60">
        <f>IFERROR(ROUND(VLOOKUP($A292,'Ave Costs'!$A$1:$J$293, 7, FALSE), 2), " ")</f>
        <v>2.81</v>
      </c>
      <c r="J292" s="61">
        <f t="shared" si="20"/>
        <v>0</v>
      </c>
      <c r="K292" s="61">
        <f t="shared" si="22"/>
        <v>0</v>
      </c>
    </row>
    <row r="293" spans="1:11" ht="27.6" customHeight="1" x14ac:dyDescent="0.2">
      <c r="A293" s="176">
        <v>3160</v>
      </c>
      <c r="B293" s="422" t="s">
        <v>133</v>
      </c>
      <c r="C293" s="423"/>
      <c r="D293" s="210">
        <f>'Ancillary Calc'!D32</f>
        <v>0</v>
      </c>
      <c r="E293" s="191" t="s">
        <v>14</v>
      </c>
      <c r="F293" s="154">
        <f>'Ancillary Calc'!E32</f>
        <v>0</v>
      </c>
      <c r="G293" s="60">
        <f>IFERROR(ROUND(VLOOKUP($A293,'Ave Costs'!$A$1:$H$293, 6, FALSE), 2), " ")</f>
        <v>3.96</v>
      </c>
      <c r="H293" s="61">
        <f t="shared" ref="H293:H296" si="23">IFERROR(F293*G293," ")</f>
        <v>0</v>
      </c>
      <c r="I293" s="60">
        <f>IFERROR(ROUND(VLOOKUP($A293,'Ave Costs'!$A$1:$J$293, 7, FALSE), 2), " ")</f>
        <v>8.9</v>
      </c>
      <c r="J293" s="61">
        <f t="shared" ref="J293:J296" si="24">IFERROR(F293*I293," ")</f>
        <v>0</v>
      </c>
      <c r="K293" s="61">
        <f t="shared" ref="K293:K296" si="25">IFERROR(J293+H293," ")</f>
        <v>0</v>
      </c>
    </row>
    <row r="294" spans="1:11" ht="27.6" customHeight="1" x14ac:dyDescent="0.2">
      <c r="A294" s="176">
        <v>3191</v>
      </c>
      <c r="B294" s="422" t="s">
        <v>489</v>
      </c>
      <c r="C294" s="423"/>
      <c r="D294" s="210">
        <f>'Ancillary Calc'!D33</f>
        <v>0</v>
      </c>
      <c r="E294" s="191" t="s">
        <v>14</v>
      </c>
      <c r="F294" s="154">
        <f>'Ancillary Calc'!E33</f>
        <v>0</v>
      </c>
      <c r="G294" s="60">
        <f>IFERROR(ROUND(VLOOKUP($A294,'Ave Costs'!$A$1:$H$293, 6, FALSE), 2), " ")</f>
        <v>0.22</v>
      </c>
      <c r="H294" s="61">
        <f t="shared" si="23"/>
        <v>0</v>
      </c>
      <c r="I294" s="60">
        <f>IFERROR(ROUND(VLOOKUP($A294,'Ave Costs'!$A$1:$J$293, 7, FALSE), 2), " ")</f>
        <v>0.75</v>
      </c>
      <c r="J294" s="61">
        <f t="shared" si="24"/>
        <v>0</v>
      </c>
      <c r="K294" s="61">
        <f t="shared" si="25"/>
        <v>0</v>
      </c>
    </row>
    <row r="295" spans="1:11" ht="27.6" customHeight="1" x14ac:dyDescent="0.2">
      <c r="A295" s="176">
        <v>3193</v>
      </c>
      <c r="B295" s="422" t="s">
        <v>490</v>
      </c>
      <c r="C295" s="423"/>
      <c r="D295" s="210">
        <f>'Ancillary Calc'!D34</f>
        <v>0</v>
      </c>
      <c r="E295" s="191" t="s">
        <v>14</v>
      </c>
      <c r="F295" s="154">
        <f>'Ancillary Calc'!E34</f>
        <v>0</v>
      </c>
      <c r="G295" s="60">
        <f>IFERROR(ROUND(VLOOKUP($A295,'Ave Costs'!$A$1:$H$293, 6, FALSE), 2), " ")</f>
        <v>0.22</v>
      </c>
      <c r="H295" s="61">
        <f t="shared" si="23"/>
        <v>0</v>
      </c>
      <c r="I295" s="60">
        <f>IFERROR(ROUND(VLOOKUP($A295,'Ave Costs'!$A$1:$J$293, 7, FALSE), 2), " ")</f>
        <v>0.75</v>
      </c>
      <c r="J295" s="61">
        <f t="shared" si="24"/>
        <v>0</v>
      </c>
      <c r="K295" s="61">
        <f t="shared" si="25"/>
        <v>0</v>
      </c>
    </row>
    <row r="296" spans="1:11" ht="27.6" customHeight="1" thickBot="1" x14ac:dyDescent="0.25">
      <c r="A296" s="177">
        <v>5369</v>
      </c>
      <c r="B296" s="426" t="s">
        <v>26</v>
      </c>
      <c r="C296" s="427"/>
      <c r="D296" s="210">
        <f>'Ancillary Calc'!D35</f>
        <v>0</v>
      </c>
      <c r="E296" s="192" t="s">
        <v>14</v>
      </c>
      <c r="F296" s="154">
        <f>'Ancillary Calc'!E35</f>
        <v>0</v>
      </c>
      <c r="G296" s="63">
        <f>IFERROR(ROUND(VLOOKUP($A296,'Ave Costs'!$A$1:$H$293, 6, FALSE), 2), " ")</f>
        <v>0.92</v>
      </c>
      <c r="H296" s="63">
        <f t="shared" si="23"/>
        <v>0</v>
      </c>
      <c r="I296" s="63">
        <f>IFERROR(ROUND(VLOOKUP($A296,'Ave Costs'!$A$1:$J$293, 7, FALSE), 2), " ")</f>
        <v>1.86</v>
      </c>
      <c r="J296" s="63">
        <f t="shared" si="24"/>
        <v>0</v>
      </c>
      <c r="K296" s="63">
        <f t="shared" si="25"/>
        <v>0</v>
      </c>
    </row>
    <row r="297" spans="1:11" ht="16.899999999999999" customHeight="1" thickTop="1" thickBot="1" x14ac:dyDescent="0.25">
      <c r="A297" s="415" t="s">
        <v>512</v>
      </c>
      <c r="B297" s="416"/>
      <c r="C297" s="416"/>
      <c r="D297" s="416"/>
      <c r="E297" s="416"/>
      <c r="F297" s="416"/>
      <c r="G297" s="66" t="s">
        <v>313</v>
      </c>
      <c r="H297" s="67">
        <f>SUM(H265:H296)</f>
        <v>0</v>
      </c>
      <c r="I297" s="66" t="s">
        <v>314</v>
      </c>
      <c r="J297" s="67">
        <f>SUM(J265:J296)</f>
        <v>0</v>
      </c>
      <c r="K297" s="68">
        <f>SUM(K265:K296)</f>
        <v>0</v>
      </c>
    </row>
    <row r="298" spans="1:11" ht="15" customHeight="1" x14ac:dyDescent="0.25">
      <c r="A298" s="308" t="s">
        <v>379</v>
      </c>
      <c r="B298" s="309"/>
      <c r="C298" s="310"/>
      <c r="D298" s="311" t="s">
        <v>466</v>
      </c>
      <c r="E298" s="312" t="s">
        <v>84</v>
      </c>
      <c r="F298" s="311" t="s">
        <v>88</v>
      </c>
      <c r="G298" s="299" t="s">
        <v>7</v>
      </c>
      <c r="H298" s="299" t="s">
        <v>308</v>
      </c>
      <c r="I298" s="299" t="s">
        <v>6</v>
      </c>
      <c r="J298" s="299" t="s">
        <v>13</v>
      </c>
      <c r="K298" s="300" t="s">
        <v>9</v>
      </c>
    </row>
    <row r="299" spans="1:11" ht="27.6" customHeight="1" x14ac:dyDescent="0.2">
      <c r="A299" s="175">
        <v>6535</v>
      </c>
      <c r="B299" s="422" t="s">
        <v>500</v>
      </c>
      <c r="C299" s="423"/>
      <c r="D299" s="208"/>
      <c r="E299" s="188" t="s">
        <v>63</v>
      </c>
      <c r="F299" s="142"/>
      <c r="G299" s="381">
        <v>400</v>
      </c>
      <c r="H299" s="61">
        <f t="shared" si="12"/>
        <v>0</v>
      </c>
      <c r="I299" s="381">
        <v>400</v>
      </c>
      <c r="J299" s="61">
        <f t="shared" si="13"/>
        <v>0</v>
      </c>
      <c r="K299" s="61">
        <f t="shared" ref="K299:K317" si="26">IFERROR(J299+H299," ")</f>
        <v>0</v>
      </c>
    </row>
    <row r="300" spans="1:11" ht="27.6" customHeight="1" x14ac:dyDescent="0.2">
      <c r="A300" s="176">
        <v>8200</v>
      </c>
      <c r="B300" s="422" t="s">
        <v>501</v>
      </c>
      <c r="C300" s="423"/>
      <c r="D300" s="205"/>
      <c r="E300" s="188" t="s">
        <v>63</v>
      </c>
      <c r="F300" s="142"/>
      <c r="G300" s="60">
        <f>IFERROR(ROUND(VLOOKUP($A300,'Ave Costs'!$A$1:$H$293, 6, FALSE), 2), " ")</f>
        <v>2</v>
      </c>
      <c r="H300" s="61">
        <f t="shared" si="12"/>
        <v>0</v>
      </c>
      <c r="I300" s="60">
        <f>IFERROR(ROUND(VLOOKUP($A300,'Ave Costs'!$A$1:$J$293, 7, FALSE), 2), " ")</f>
        <v>5</v>
      </c>
      <c r="J300" s="61">
        <f t="shared" si="13"/>
        <v>0</v>
      </c>
      <c r="K300" s="61">
        <f t="shared" si="26"/>
        <v>0</v>
      </c>
    </row>
    <row r="301" spans="1:11" ht="27.6" customHeight="1" x14ac:dyDescent="0.2">
      <c r="A301" s="176">
        <v>8201</v>
      </c>
      <c r="B301" s="422" t="s">
        <v>504</v>
      </c>
      <c r="C301" s="423"/>
      <c r="D301" s="205"/>
      <c r="E301" s="188" t="s">
        <v>63</v>
      </c>
      <c r="F301" s="142"/>
      <c r="G301" s="60">
        <f>IFERROR(ROUND(VLOOKUP($A301,'Ave Costs'!$A$1:$H$293, 6, FALSE), 2), " ")</f>
        <v>2</v>
      </c>
      <c r="H301" s="61">
        <f t="shared" si="12"/>
        <v>0</v>
      </c>
      <c r="I301" s="60">
        <f>IFERROR(ROUND(VLOOKUP($A301,'Ave Costs'!$A$1:$J$293, 7, FALSE), 2), " ")</f>
        <v>5</v>
      </c>
      <c r="J301" s="61">
        <f t="shared" si="13"/>
        <v>0</v>
      </c>
      <c r="K301" s="61">
        <f t="shared" si="26"/>
        <v>0</v>
      </c>
    </row>
    <row r="302" spans="1:11" ht="27.6" customHeight="1" x14ac:dyDescent="0.2">
      <c r="A302" s="176">
        <v>8202</v>
      </c>
      <c r="B302" s="422" t="s">
        <v>502</v>
      </c>
      <c r="C302" s="423"/>
      <c r="D302" s="205"/>
      <c r="E302" s="188" t="s">
        <v>63</v>
      </c>
      <c r="F302" s="142"/>
      <c r="G302" s="60">
        <f>IFERROR(ROUND(VLOOKUP($A302,'Ave Costs'!$A$1:$H$293, 6, FALSE), 2), " ")</f>
        <v>2</v>
      </c>
      <c r="H302" s="61">
        <f t="shared" si="12"/>
        <v>0</v>
      </c>
      <c r="I302" s="60">
        <f>IFERROR(ROUND(VLOOKUP($A302,'Ave Costs'!$A$1:$J$293, 7, FALSE), 2), " ")</f>
        <v>5</v>
      </c>
      <c r="J302" s="61">
        <f t="shared" si="13"/>
        <v>0</v>
      </c>
      <c r="K302" s="61">
        <f t="shared" si="26"/>
        <v>0</v>
      </c>
    </row>
    <row r="303" spans="1:11" ht="27.6" customHeight="1" x14ac:dyDescent="0.2">
      <c r="A303" s="176">
        <v>8203</v>
      </c>
      <c r="B303" s="422" t="s">
        <v>503</v>
      </c>
      <c r="C303" s="423"/>
      <c r="D303" s="205"/>
      <c r="E303" s="188" t="s">
        <v>63</v>
      </c>
      <c r="F303" s="142"/>
      <c r="G303" s="60">
        <f>IFERROR(ROUND(VLOOKUP($A303,'Ave Costs'!$A$1:$H$293, 6, FALSE), 2), " ")</f>
        <v>2</v>
      </c>
      <c r="H303" s="61">
        <f t="shared" si="12"/>
        <v>0</v>
      </c>
      <c r="I303" s="60">
        <f>IFERROR(ROUND(VLOOKUP($A303,'Ave Costs'!$A$1:$J$293, 7, FALSE), 2), " ")</f>
        <v>5</v>
      </c>
      <c r="J303" s="61">
        <f t="shared" si="13"/>
        <v>0</v>
      </c>
      <c r="K303" s="61">
        <f t="shared" si="26"/>
        <v>0</v>
      </c>
    </row>
    <row r="304" spans="1:11" ht="27.6" customHeight="1" x14ac:dyDescent="0.2">
      <c r="A304" s="176">
        <v>8205</v>
      </c>
      <c r="B304" s="422" t="s">
        <v>496</v>
      </c>
      <c r="C304" s="423"/>
      <c r="D304" s="205"/>
      <c r="E304" s="188" t="s">
        <v>63</v>
      </c>
      <c r="F304" s="142"/>
      <c r="G304" s="60">
        <f>IFERROR(ROUND(VLOOKUP($A304,'Ave Costs'!$A$1:$H$293, 6, FALSE), 2), " ")</f>
        <v>10</v>
      </c>
      <c r="H304" s="61">
        <f t="shared" si="12"/>
        <v>0</v>
      </c>
      <c r="I304" s="60">
        <f>IFERROR(ROUND(VLOOKUP($A304,'Ave Costs'!$A$1:$J$293, 7, FALSE), 2), " ")</f>
        <v>7.5</v>
      </c>
      <c r="J304" s="61">
        <f t="shared" si="13"/>
        <v>0</v>
      </c>
      <c r="K304" s="61">
        <f t="shared" si="26"/>
        <v>0</v>
      </c>
    </row>
    <row r="305" spans="1:11" ht="27.6" customHeight="1" x14ac:dyDescent="0.2">
      <c r="A305" s="176">
        <v>8320</v>
      </c>
      <c r="B305" s="422" t="s">
        <v>497</v>
      </c>
      <c r="C305" s="423"/>
      <c r="D305" s="205"/>
      <c r="E305" s="188" t="s">
        <v>63</v>
      </c>
      <c r="F305" s="142">
        <v>0</v>
      </c>
      <c r="G305" s="60">
        <f>IFERROR(ROUND(VLOOKUP($A305,'Ave Costs'!$A$1:$H$293, 6, FALSE), 2), " ")</f>
        <v>10</v>
      </c>
      <c r="H305" s="61">
        <f t="shared" si="12"/>
        <v>0</v>
      </c>
      <c r="I305" s="60">
        <f>IFERROR(ROUND(VLOOKUP($A305,'Ave Costs'!$A$1:$J$293, 7, FALSE), 2), " ")</f>
        <v>18.75</v>
      </c>
      <c r="J305" s="61">
        <f t="shared" si="13"/>
        <v>0</v>
      </c>
      <c r="K305" s="61">
        <f t="shared" si="26"/>
        <v>0</v>
      </c>
    </row>
    <row r="306" spans="1:11" ht="27.6" customHeight="1" x14ac:dyDescent="0.2">
      <c r="A306" s="176">
        <v>8330</v>
      </c>
      <c r="B306" s="422" t="s">
        <v>498</v>
      </c>
      <c r="C306" s="423"/>
      <c r="D306" s="205"/>
      <c r="E306" s="188" t="s">
        <v>63</v>
      </c>
      <c r="F306" s="142"/>
      <c r="G306" s="60">
        <f>IFERROR(ROUND(VLOOKUP($A306,'Ave Costs'!$A$1:$H$293, 6, FALSE), 2), " ")</f>
        <v>9</v>
      </c>
      <c r="H306" s="61">
        <f t="shared" si="12"/>
        <v>0</v>
      </c>
      <c r="I306" s="60">
        <f>IFERROR(ROUND(VLOOKUP($A306,'Ave Costs'!$A$1:$J$293, 7, FALSE), 2), " ")</f>
        <v>18.75</v>
      </c>
      <c r="J306" s="61">
        <f t="shared" si="13"/>
        <v>0</v>
      </c>
      <c r="K306" s="61">
        <f t="shared" si="26"/>
        <v>0</v>
      </c>
    </row>
    <row r="307" spans="1:11" ht="27.6" customHeight="1" thickBot="1" x14ac:dyDescent="0.25">
      <c r="A307" s="177">
        <v>8340</v>
      </c>
      <c r="B307" s="424" t="s">
        <v>499</v>
      </c>
      <c r="C307" s="425"/>
      <c r="D307" s="206"/>
      <c r="E307" s="189" t="s">
        <v>63</v>
      </c>
      <c r="F307" s="143">
        <v>2</v>
      </c>
      <c r="G307" s="63">
        <f>IFERROR(ROUND(VLOOKUP($A307,'Ave Costs'!$A$1:$H$293, 6, FALSE), 2), " ")</f>
        <v>1</v>
      </c>
      <c r="H307" s="63">
        <f t="shared" si="12"/>
        <v>2</v>
      </c>
      <c r="I307" s="63">
        <f>IFERROR(ROUND(VLOOKUP($A307,'Ave Costs'!$A$1:$J$293, 7, FALSE), 2), " ")</f>
        <v>9</v>
      </c>
      <c r="J307" s="63">
        <f t="shared" si="13"/>
        <v>18</v>
      </c>
      <c r="K307" s="63">
        <f t="shared" si="26"/>
        <v>20</v>
      </c>
    </row>
    <row r="308" spans="1:11" ht="16.149999999999999" customHeight="1" thickTop="1" thickBot="1" x14ac:dyDescent="0.25">
      <c r="A308" s="413" t="s">
        <v>513</v>
      </c>
      <c r="B308" s="414"/>
      <c r="C308" s="414"/>
      <c r="D308" s="414"/>
      <c r="E308" s="414"/>
      <c r="F308" s="414"/>
      <c r="G308" s="66" t="s">
        <v>313</v>
      </c>
      <c r="H308" s="67">
        <f>SUM(H299:H307)</f>
        <v>2</v>
      </c>
      <c r="I308" s="66" t="s">
        <v>314</v>
      </c>
      <c r="J308" s="67">
        <f>SUM(J299:J307)</f>
        <v>18</v>
      </c>
      <c r="K308" s="68">
        <f>SUM(K299:K307)</f>
        <v>20</v>
      </c>
    </row>
    <row r="309" spans="1:11" ht="30" customHeight="1" x14ac:dyDescent="0.25">
      <c r="A309" s="438" t="s">
        <v>374</v>
      </c>
      <c r="B309" s="439"/>
      <c r="C309" s="462"/>
      <c r="D309" s="297" t="s">
        <v>466</v>
      </c>
      <c r="E309" s="298" t="s">
        <v>84</v>
      </c>
      <c r="F309" s="297" t="s">
        <v>88</v>
      </c>
      <c r="G309" s="299" t="s">
        <v>7</v>
      </c>
      <c r="H309" s="299" t="s">
        <v>308</v>
      </c>
      <c r="I309" s="299" t="s">
        <v>6</v>
      </c>
      <c r="J309" s="299" t="s">
        <v>13</v>
      </c>
      <c r="K309" s="300" t="s">
        <v>9</v>
      </c>
    </row>
    <row r="310" spans="1:11" ht="27.6" customHeight="1" x14ac:dyDescent="0.2">
      <c r="A310" s="144">
        <v>3200</v>
      </c>
      <c r="B310" s="420" t="s">
        <v>405</v>
      </c>
      <c r="C310" s="421"/>
      <c r="D310" s="181"/>
      <c r="E310" s="185" t="s">
        <v>14</v>
      </c>
      <c r="F310" s="134"/>
      <c r="G310" s="135">
        <v>0</v>
      </c>
      <c r="H310" s="61">
        <f t="shared" ref="H310:H317" si="27">IFERROR(F310*G310," ")</f>
        <v>0</v>
      </c>
      <c r="I310" s="135">
        <v>0</v>
      </c>
      <c r="J310" s="61">
        <f t="shared" ref="J310:J317" si="28">IFERROR(F310*I310," ")</f>
        <v>0</v>
      </c>
      <c r="K310" s="61">
        <f t="shared" si="26"/>
        <v>0</v>
      </c>
    </row>
    <row r="311" spans="1:11" ht="27.6" customHeight="1" x14ac:dyDescent="0.2">
      <c r="A311" s="144"/>
      <c r="B311" s="417"/>
      <c r="C311" s="418"/>
      <c r="D311" s="181"/>
      <c r="E311" s="185"/>
      <c r="F311" s="134"/>
      <c r="G311" s="135">
        <v>0</v>
      </c>
      <c r="H311" s="61">
        <f t="shared" si="27"/>
        <v>0</v>
      </c>
      <c r="I311" s="135">
        <v>0</v>
      </c>
      <c r="J311" s="61">
        <f t="shared" si="28"/>
        <v>0</v>
      </c>
      <c r="K311" s="61">
        <f t="shared" si="26"/>
        <v>0</v>
      </c>
    </row>
    <row r="312" spans="1:11" ht="27.6" customHeight="1" x14ac:dyDescent="0.2">
      <c r="A312" s="144"/>
      <c r="B312" s="417"/>
      <c r="C312" s="418"/>
      <c r="D312" s="181"/>
      <c r="E312" s="185"/>
      <c r="F312" s="134"/>
      <c r="G312" s="135">
        <v>0</v>
      </c>
      <c r="H312" s="61">
        <f t="shared" si="27"/>
        <v>0</v>
      </c>
      <c r="I312" s="135">
        <v>0</v>
      </c>
      <c r="J312" s="61">
        <f t="shared" si="28"/>
        <v>0</v>
      </c>
      <c r="K312" s="61">
        <f t="shared" si="26"/>
        <v>0</v>
      </c>
    </row>
    <row r="313" spans="1:11" ht="27.6" customHeight="1" x14ac:dyDescent="0.2">
      <c r="A313" s="144"/>
      <c r="B313" s="417"/>
      <c r="C313" s="418"/>
      <c r="D313" s="183"/>
      <c r="E313" s="186"/>
      <c r="F313" s="137"/>
      <c r="G313" s="135">
        <v>0</v>
      </c>
      <c r="H313" s="61">
        <f t="shared" si="27"/>
        <v>0</v>
      </c>
      <c r="I313" s="135">
        <v>0</v>
      </c>
      <c r="J313" s="61">
        <f t="shared" si="28"/>
        <v>0</v>
      </c>
      <c r="K313" s="61">
        <f t="shared" si="26"/>
        <v>0</v>
      </c>
    </row>
    <row r="314" spans="1:11" ht="27.6" customHeight="1" x14ac:dyDescent="0.2">
      <c r="A314" s="144"/>
      <c r="B314" s="417"/>
      <c r="C314" s="418"/>
      <c r="D314" s="183"/>
      <c r="E314" s="186"/>
      <c r="F314" s="137"/>
      <c r="G314" s="135">
        <v>0</v>
      </c>
      <c r="H314" s="61">
        <f t="shared" si="27"/>
        <v>0</v>
      </c>
      <c r="I314" s="135">
        <v>0</v>
      </c>
      <c r="J314" s="61">
        <f t="shared" si="28"/>
        <v>0</v>
      </c>
      <c r="K314" s="61">
        <f t="shared" si="26"/>
        <v>0</v>
      </c>
    </row>
    <row r="315" spans="1:11" ht="27.6" customHeight="1" x14ac:dyDescent="0.2">
      <c r="A315" s="144"/>
      <c r="B315" s="417"/>
      <c r="C315" s="418"/>
      <c r="D315" s="181"/>
      <c r="E315" s="185"/>
      <c r="F315" s="145"/>
      <c r="G315" s="135">
        <v>0</v>
      </c>
      <c r="H315" s="61">
        <f t="shared" si="27"/>
        <v>0</v>
      </c>
      <c r="I315" s="135">
        <v>0</v>
      </c>
      <c r="J315" s="61">
        <f t="shared" si="28"/>
        <v>0</v>
      </c>
      <c r="K315" s="61">
        <f t="shared" si="26"/>
        <v>0</v>
      </c>
    </row>
    <row r="316" spans="1:11" ht="27.6" customHeight="1" x14ac:dyDescent="0.2">
      <c r="A316" s="144"/>
      <c r="B316" s="417"/>
      <c r="C316" s="418"/>
      <c r="D316" s="181"/>
      <c r="E316" s="185"/>
      <c r="F316" s="145"/>
      <c r="G316" s="135">
        <v>0</v>
      </c>
      <c r="H316" s="61">
        <f t="shared" si="27"/>
        <v>0</v>
      </c>
      <c r="I316" s="135">
        <v>0</v>
      </c>
      <c r="J316" s="61">
        <f t="shared" si="28"/>
        <v>0</v>
      </c>
      <c r="K316" s="61">
        <f t="shared" si="26"/>
        <v>0</v>
      </c>
    </row>
    <row r="317" spans="1:11" ht="27.6" customHeight="1" thickBot="1" x14ac:dyDescent="0.25">
      <c r="A317" s="179"/>
      <c r="B317" s="419"/>
      <c r="C317" s="418"/>
      <c r="D317" s="184"/>
      <c r="E317" s="187"/>
      <c r="F317" s="134"/>
      <c r="G317" s="180">
        <v>0</v>
      </c>
      <c r="H317" s="63">
        <f t="shared" si="27"/>
        <v>0</v>
      </c>
      <c r="I317" s="180">
        <v>0</v>
      </c>
      <c r="J317" s="63">
        <f t="shared" si="28"/>
        <v>0</v>
      </c>
      <c r="K317" s="63">
        <f t="shared" si="26"/>
        <v>0</v>
      </c>
    </row>
    <row r="318" spans="1:11" ht="16.149999999999999" customHeight="1" thickTop="1" thickBot="1" x14ac:dyDescent="0.25">
      <c r="A318" s="415" t="s">
        <v>514</v>
      </c>
      <c r="B318" s="416"/>
      <c r="C318" s="416"/>
      <c r="D318" s="416"/>
      <c r="E318" s="416"/>
      <c r="F318" s="416"/>
      <c r="G318" s="69" t="s">
        <v>313</v>
      </c>
      <c r="H318" s="72">
        <f>SUM(H310:H317)</f>
        <v>0</v>
      </c>
      <c r="I318" s="69" t="s">
        <v>314</v>
      </c>
      <c r="J318" s="72">
        <f>SUM(J310:J317)</f>
        <v>0</v>
      </c>
      <c r="K318" s="70">
        <f>SUM(K310:K317)</f>
        <v>0</v>
      </c>
    </row>
    <row r="319" spans="1:11" ht="34.9" customHeight="1" thickBot="1" x14ac:dyDescent="0.25">
      <c r="A319" s="26"/>
      <c r="B319" s="26"/>
      <c r="C319" s="27"/>
      <c r="D319" s="27"/>
      <c r="E319" s="19"/>
      <c r="F319" s="3"/>
      <c r="G319" s="24" t="s">
        <v>309</v>
      </c>
      <c r="H319" s="25">
        <f>SUM(H31+H44+H53+H72+H163+H216+H263+H297+H308+H318)</f>
        <v>2</v>
      </c>
      <c r="I319" s="24" t="s">
        <v>310</v>
      </c>
      <c r="J319" s="25">
        <f>SUM(J31+J44+J53+J72+J163+J216+J263+J297+J308+J318)</f>
        <v>18</v>
      </c>
      <c r="K319" s="25">
        <f>SUM(K31+K44+K53+K72+K163+K216+K263+K297+K308+K318)</f>
        <v>20</v>
      </c>
    </row>
    <row r="320" spans="1:11" ht="13.9" customHeight="1" x14ac:dyDescent="0.2">
      <c r="A320" s="26"/>
      <c r="B320" s="26"/>
      <c r="C320" s="27"/>
      <c r="D320" s="27"/>
      <c r="E320" s="19"/>
      <c r="F320" s="27"/>
      <c r="G320" s="167"/>
      <c r="H320" s="27"/>
      <c r="I320" s="167"/>
      <c r="J320" s="27"/>
      <c r="K320" s="2"/>
    </row>
    <row r="321" spans="1:11" x14ac:dyDescent="0.2">
      <c r="A321" s="26"/>
      <c r="B321" s="26"/>
      <c r="C321" s="27"/>
      <c r="D321" s="27"/>
      <c r="E321" s="19"/>
      <c r="F321" s="27"/>
      <c r="G321" s="167"/>
      <c r="H321" s="27"/>
      <c r="I321" s="167"/>
      <c r="J321" s="27"/>
      <c r="K321" s="27"/>
    </row>
    <row r="322" spans="1:11" x14ac:dyDescent="0.2">
      <c r="A322" s="26"/>
      <c r="B322" s="26"/>
      <c r="C322" s="27"/>
      <c r="D322" s="27"/>
      <c r="E322" s="19"/>
      <c r="F322" s="27"/>
      <c r="G322" s="167"/>
      <c r="H322" s="27"/>
      <c r="I322" s="167"/>
      <c r="J322" s="27"/>
      <c r="K322" s="27"/>
    </row>
    <row r="323" spans="1:11" x14ac:dyDescent="0.2">
      <c r="A323" s="26"/>
      <c r="B323" s="26"/>
      <c r="C323" s="27"/>
      <c r="D323" s="27"/>
      <c r="E323" s="19"/>
      <c r="F323" s="27"/>
      <c r="G323" s="167"/>
      <c r="H323" s="27"/>
      <c r="I323" s="167"/>
      <c r="J323" s="27"/>
      <c r="K323" s="27"/>
    </row>
    <row r="324" spans="1:11" x14ac:dyDescent="0.2">
      <c r="A324" s="26"/>
      <c r="B324" s="26"/>
      <c r="C324" s="27"/>
      <c r="D324" s="27"/>
      <c r="E324" s="19"/>
      <c r="F324" s="27"/>
      <c r="G324" s="167"/>
      <c r="H324" s="27"/>
      <c r="I324" s="167"/>
      <c r="J324" s="27"/>
      <c r="K324" s="27"/>
    </row>
  </sheetData>
  <sheetProtection sheet="1" objects="1" scenarios="1" formatRows="0" selectLockedCells="1"/>
  <mergeCells count="354">
    <mergeCell ref="A308:F308"/>
    <mergeCell ref="A318:F318"/>
    <mergeCell ref="A31:F31"/>
    <mergeCell ref="A44:F44"/>
    <mergeCell ref="A53:F53"/>
    <mergeCell ref="A72:F72"/>
    <mergeCell ref="A163:F163"/>
    <mergeCell ref="A216:F216"/>
    <mergeCell ref="A1:K1"/>
    <mergeCell ref="G280:H280"/>
    <mergeCell ref="G281:H281"/>
    <mergeCell ref="G282:H282"/>
    <mergeCell ref="G283:H283"/>
    <mergeCell ref="G284:H284"/>
    <mergeCell ref="G287:H287"/>
    <mergeCell ref="G275:H275"/>
    <mergeCell ref="G276:H276"/>
    <mergeCell ref="G277:H277"/>
    <mergeCell ref="G278:H278"/>
    <mergeCell ref="G279:H279"/>
    <mergeCell ref="G270:H270"/>
    <mergeCell ref="G271:H271"/>
    <mergeCell ref="G272:H272"/>
    <mergeCell ref="G273:H273"/>
    <mergeCell ref="G274:H274"/>
    <mergeCell ref="B33:C33"/>
    <mergeCell ref="B34:C34"/>
    <mergeCell ref="B35:C35"/>
    <mergeCell ref="A32:C32"/>
    <mergeCell ref="B64:C64"/>
    <mergeCell ref="A309:C309"/>
    <mergeCell ref="G285:H285"/>
    <mergeCell ref="G286:H286"/>
    <mergeCell ref="G267:H267"/>
    <mergeCell ref="G268:H268"/>
    <mergeCell ref="G269:H269"/>
    <mergeCell ref="B59:C59"/>
    <mergeCell ref="B60:C60"/>
    <mergeCell ref="B41:C41"/>
    <mergeCell ref="B42:C42"/>
    <mergeCell ref="B43:C43"/>
    <mergeCell ref="B46:C46"/>
    <mergeCell ref="B47:C47"/>
    <mergeCell ref="B36:C36"/>
    <mergeCell ref="B37:C37"/>
    <mergeCell ref="B38:C38"/>
    <mergeCell ref="B39:C39"/>
    <mergeCell ref="B40:C40"/>
    <mergeCell ref="G265:H265"/>
    <mergeCell ref="G266:H266"/>
    <mergeCell ref="B48:C48"/>
    <mergeCell ref="B49:C49"/>
    <mergeCell ref="B50:C50"/>
    <mergeCell ref="B51:C51"/>
    <mergeCell ref="B52:C52"/>
    <mergeCell ref="E4:F4"/>
    <mergeCell ref="E5:F5"/>
    <mergeCell ref="E6:F6"/>
    <mergeCell ref="E7:F7"/>
    <mergeCell ref="E8:F8"/>
    <mergeCell ref="A10:C10"/>
    <mergeCell ref="B55:C55"/>
    <mergeCell ref="B56:C56"/>
    <mergeCell ref="B57:C57"/>
    <mergeCell ref="B58:C58"/>
    <mergeCell ref="B14:C14"/>
    <mergeCell ref="C5:D5"/>
    <mergeCell ref="C6:D6"/>
    <mergeCell ref="C7:D7"/>
    <mergeCell ref="C8:D8"/>
    <mergeCell ref="B29:C29"/>
    <mergeCell ref="B22:C22"/>
    <mergeCell ref="A2:K2"/>
    <mergeCell ref="A73:C73"/>
    <mergeCell ref="G4:I4"/>
    <mergeCell ref="G5:I5"/>
    <mergeCell ref="G6:I6"/>
    <mergeCell ref="G7:I7"/>
    <mergeCell ref="G8:I8"/>
    <mergeCell ref="B30:C30"/>
    <mergeCell ref="B26:C26"/>
    <mergeCell ref="A4:B4"/>
    <mergeCell ref="A5:B5"/>
    <mergeCell ref="A6:B6"/>
    <mergeCell ref="A7:B7"/>
    <mergeCell ref="A8:B8"/>
    <mergeCell ref="B23:C23"/>
    <mergeCell ref="B24:C24"/>
    <mergeCell ref="B25:C25"/>
    <mergeCell ref="B15:C15"/>
    <mergeCell ref="B16:C16"/>
    <mergeCell ref="B17:C17"/>
    <mergeCell ref="B18:C18"/>
    <mergeCell ref="B19:C19"/>
    <mergeCell ref="B20:C20"/>
    <mergeCell ref="B21:C21"/>
    <mergeCell ref="C4:D4"/>
    <mergeCell ref="B27:C27"/>
    <mergeCell ref="B28:C28"/>
    <mergeCell ref="B11:C11"/>
    <mergeCell ref="B12:C12"/>
    <mergeCell ref="B13:C13"/>
    <mergeCell ref="B87:C87"/>
    <mergeCell ref="B88:C88"/>
    <mergeCell ref="B89:C89"/>
    <mergeCell ref="B90:C90"/>
    <mergeCell ref="B101:C101"/>
    <mergeCell ref="B71:C71"/>
    <mergeCell ref="A45:C45"/>
    <mergeCell ref="A54:C54"/>
    <mergeCell ref="B66:C66"/>
    <mergeCell ref="B67:C67"/>
    <mergeCell ref="B68:C68"/>
    <mergeCell ref="B69:C69"/>
    <mergeCell ref="B70:C70"/>
    <mergeCell ref="B61:C61"/>
    <mergeCell ref="B62:C62"/>
    <mergeCell ref="B63:C63"/>
    <mergeCell ref="B65:C65"/>
    <mergeCell ref="B96:C96"/>
    <mergeCell ref="B97:C97"/>
    <mergeCell ref="B98:C98"/>
    <mergeCell ref="B99:C99"/>
    <mergeCell ref="B100:C100"/>
    <mergeCell ref="A264:C264"/>
    <mergeCell ref="B74:C74"/>
    <mergeCell ref="B75:C75"/>
    <mergeCell ref="B76:C76"/>
    <mergeCell ref="B77:C77"/>
    <mergeCell ref="B78:C78"/>
    <mergeCell ref="B79:C79"/>
    <mergeCell ref="B80:C80"/>
    <mergeCell ref="B81:C81"/>
    <mergeCell ref="B82:C82"/>
    <mergeCell ref="B83:C83"/>
    <mergeCell ref="B84:C84"/>
    <mergeCell ref="B85:C85"/>
    <mergeCell ref="B91:C91"/>
    <mergeCell ref="B92:C92"/>
    <mergeCell ref="B93:C93"/>
    <mergeCell ref="B94:C94"/>
    <mergeCell ref="B95:C95"/>
    <mergeCell ref="B86:C86"/>
    <mergeCell ref="B106:C106"/>
    <mergeCell ref="B107:C107"/>
    <mergeCell ref="B108:C108"/>
    <mergeCell ref="B109:C109"/>
    <mergeCell ref="B110:C110"/>
    <mergeCell ref="B102:C102"/>
    <mergeCell ref="B103:C103"/>
    <mergeCell ref="B104:C104"/>
    <mergeCell ref="B105:C105"/>
    <mergeCell ref="B116:C116"/>
    <mergeCell ref="B117:C117"/>
    <mergeCell ref="B118:C118"/>
    <mergeCell ref="B119:C119"/>
    <mergeCell ref="B120:C120"/>
    <mergeCell ref="B111:C111"/>
    <mergeCell ref="B112:C112"/>
    <mergeCell ref="B113:C113"/>
    <mergeCell ref="B114:C114"/>
    <mergeCell ref="B115:C115"/>
    <mergeCell ref="B126:C126"/>
    <mergeCell ref="B127:C127"/>
    <mergeCell ref="B128:C128"/>
    <mergeCell ref="B129:C129"/>
    <mergeCell ref="B130:C130"/>
    <mergeCell ref="B121:C121"/>
    <mergeCell ref="B122:C122"/>
    <mergeCell ref="B123:C123"/>
    <mergeCell ref="B124:C124"/>
    <mergeCell ref="B125:C125"/>
    <mergeCell ref="B136:C136"/>
    <mergeCell ref="B137:C137"/>
    <mergeCell ref="B138:C138"/>
    <mergeCell ref="B139:C139"/>
    <mergeCell ref="B140:C140"/>
    <mergeCell ref="B131:C131"/>
    <mergeCell ref="B132:C132"/>
    <mergeCell ref="B133:C133"/>
    <mergeCell ref="B134:C134"/>
    <mergeCell ref="B135:C135"/>
    <mergeCell ref="B146:C146"/>
    <mergeCell ref="B147:C147"/>
    <mergeCell ref="B148:C148"/>
    <mergeCell ref="B149:C149"/>
    <mergeCell ref="B150:C150"/>
    <mergeCell ref="B141:C141"/>
    <mergeCell ref="B142:C142"/>
    <mergeCell ref="B143:C143"/>
    <mergeCell ref="B144:C144"/>
    <mergeCell ref="B145:C145"/>
    <mergeCell ref="B156:C156"/>
    <mergeCell ref="B157:C157"/>
    <mergeCell ref="B158:C158"/>
    <mergeCell ref="B159:C159"/>
    <mergeCell ref="B160:C160"/>
    <mergeCell ref="B151:C151"/>
    <mergeCell ref="B152:C152"/>
    <mergeCell ref="B153:C153"/>
    <mergeCell ref="B154:C154"/>
    <mergeCell ref="B155:C155"/>
    <mergeCell ref="B168:C168"/>
    <mergeCell ref="B169:C169"/>
    <mergeCell ref="B170:C170"/>
    <mergeCell ref="B171:C171"/>
    <mergeCell ref="B172:C172"/>
    <mergeCell ref="B161:C161"/>
    <mergeCell ref="B162:C162"/>
    <mergeCell ref="B165:C165"/>
    <mergeCell ref="B166:C166"/>
    <mergeCell ref="B167:C167"/>
    <mergeCell ref="B178:C178"/>
    <mergeCell ref="B179:C179"/>
    <mergeCell ref="B180:C180"/>
    <mergeCell ref="B181:C181"/>
    <mergeCell ref="B182:C182"/>
    <mergeCell ref="B173:C173"/>
    <mergeCell ref="B174:C174"/>
    <mergeCell ref="B175:C175"/>
    <mergeCell ref="B176:C176"/>
    <mergeCell ref="B177:C177"/>
    <mergeCell ref="B188:C188"/>
    <mergeCell ref="B189:C189"/>
    <mergeCell ref="B190:C190"/>
    <mergeCell ref="B191:C191"/>
    <mergeCell ref="B192:C192"/>
    <mergeCell ref="B183:C183"/>
    <mergeCell ref="B184:C184"/>
    <mergeCell ref="B185:C185"/>
    <mergeCell ref="B186:C186"/>
    <mergeCell ref="B187:C187"/>
    <mergeCell ref="B198:C198"/>
    <mergeCell ref="B199:C199"/>
    <mergeCell ref="B200:C200"/>
    <mergeCell ref="B201:C201"/>
    <mergeCell ref="B202:C202"/>
    <mergeCell ref="B193:C193"/>
    <mergeCell ref="B194:C194"/>
    <mergeCell ref="B195:C195"/>
    <mergeCell ref="B196:C196"/>
    <mergeCell ref="B197:C197"/>
    <mergeCell ref="B208:C208"/>
    <mergeCell ref="B209:C209"/>
    <mergeCell ref="B210:C210"/>
    <mergeCell ref="B211:C211"/>
    <mergeCell ref="B212:C212"/>
    <mergeCell ref="B203:C203"/>
    <mergeCell ref="B204:C204"/>
    <mergeCell ref="B205:C205"/>
    <mergeCell ref="B206:C206"/>
    <mergeCell ref="B207:C207"/>
    <mergeCell ref="B220:C220"/>
    <mergeCell ref="B221:C221"/>
    <mergeCell ref="B222:C222"/>
    <mergeCell ref="B223:C223"/>
    <mergeCell ref="B224:C224"/>
    <mergeCell ref="B213:C213"/>
    <mergeCell ref="B214:C214"/>
    <mergeCell ref="B215:C215"/>
    <mergeCell ref="B218:C218"/>
    <mergeCell ref="B219:C219"/>
    <mergeCell ref="B230:C230"/>
    <mergeCell ref="B231:C231"/>
    <mergeCell ref="B232:C232"/>
    <mergeCell ref="B233:C233"/>
    <mergeCell ref="B234:C234"/>
    <mergeCell ref="B225:C225"/>
    <mergeCell ref="B226:C226"/>
    <mergeCell ref="B227:C227"/>
    <mergeCell ref="B228:C228"/>
    <mergeCell ref="B229:C229"/>
    <mergeCell ref="B249:C249"/>
    <mergeCell ref="B240:C240"/>
    <mergeCell ref="B241:C241"/>
    <mergeCell ref="B242:C242"/>
    <mergeCell ref="B243:C243"/>
    <mergeCell ref="B244:C244"/>
    <mergeCell ref="B235:C235"/>
    <mergeCell ref="B236:C236"/>
    <mergeCell ref="B237:C237"/>
    <mergeCell ref="B238:C238"/>
    <mergeCell ref="B239:C239"/>
    <mergeCell ref="B266:C266"/>
    <mergeCell ref="B267:C267"/>
    <mergeCell ref="B268:C268"/>
    <mergeCell ref="B269:C269"/>
    <mergeCell ref="B270:C270"/>
    <mergeCell ref="B260:C260"/>
    <mergeCell ref="B261:C261"/>
    <mergeCell ref="B262:C262"/>
    <mergeCell ref="A217:C217"/>
    <mergeCell ref="B265:C265"/>
    <mergeCell ref="B255:C255"/>
    <mergeCell ref="B256:C256"/>
    <mergeCell ref="B257:C257"/>
    <mergeCell ref="B258:C258"/>
    <mergeCell ref="B259:C259"/>
    <mergeCell ref="B250:C250"/>
    <mergeCell ref="B251:C251"/>
    <mergeCell ref="B252:C252"/>
    <mergeCell ref="B253:C253"/>
    <mergeCell ref="B254:C254"/>
    <mergeCell ref="B245:C245"/>
    <mergeCell ref="B246:C246"/>
    <mergeCell ref="B247:C247"/>
    <mergeCell ref="B248:C248"/>
    <mergeCell ref="B276:C276"/>
    <mergeCell ref="B277:C277"/>
    <mergeCell ref="B278:C278"/>
    <mergeCell ref="B279:C279"/>
    <mergeCell ref="B280:C280"/>
    <mergeCell ref="B271:C271"/>
    <mergeCell ref="B272:C272"/>
    <mergeCell ref="B273:C273"/>
    <mergeCell ref="B274:C274"/>
    <mergeCell ref="B275:C275"/>
    <mergeCell ref="B293:C293"/>
    <mergeCell ref="B294:C294"/>
    <mergeCell ref="B295:C295"/>
    <mergeCell ref="B286:C286"/>
    <mergeCell ref="B287:C287"/>
    <mergeCell ref="B288:C288"/>
    <mergeCell ref="B289:C289"/>
    <mergeCell ref="B290:C290"/>
    <mergeCell ref="B281:C281"/>
    <mergeCell ref="B282:C282"/>
    <mergeCell ref="B283:C283"/>
    <mergeCell ref="B284:C284"/>
    <mergeCell ref="B285:C285"/>
    <mergeCell ref="A3:K3"/>
    <mergeCell ref="A9:K9"/>
    <mergeCell ref="A263:F263"/>
    <mergeCell ref="A297:F297"/>
    <mergeCell ref="B315:C315"/>
    <mergeCell ref="B316:C316"/>
    <mergeCell ref="B317:C317"/>
    <mergeCell ref="B310:C310"/>
    <mergeCell ref="B311:C311"/>
    <mergeCell ref="B312:C312"/>
    <mergeCell ref="B313:C313"/>
    <mergeCell ref="B314:C314"/>
    <mergeCell ref="B303:C303"/>
    <mergeCell ref="B304:C304"/>
    <mergeCell ref="B305:C305"/>
    <mergeCell ref="B306:C306"/>
    <mergeCell ref="B307:C307"/>
    <mergeCell ref="B296:C296"/>
    <mergeCell ref="B299:C299"/>
    <mergeCell ref="B300:C300"/>
    <mergeCell ref="B301:C301"/>
    <mergeCell ref="B302:C302"/>
    <mergeCell ref="B291:C291"/>
    <mergeCell ref="B292:C292"/>
  </mergeCells>
  <dataValidations count="2">
    <dataValidation allowBlank="1" showInputMessage="1" sqref="A163 A263 A297 E310:E317 A308 A318 A31 A44 A53 A72 A216" xr:uid="{951DDFCA-6F78-4720-9135-FA9516477D2B}"/>
    <dataValidation type="list" allowBlank="1" showInputMessage="1" showErrorMessage="1" sqref="E74:E162" xr:uid="{E8B824E2-7FD4-492B-87A1-30281CFB8B05}">
      <formula1>"choose, Attic Insul, KW Insul, CB Insul, RR Insul, Wall Insul, CS Insul, BJ Insul, Infiltration"</formula1>
    </dataValidation>
  </dataValidations>
  <printOptions horizontalCentered="1"/>
  <pageMargins left="0.25" right="0.25" top="0.25" bottom="0.25" header="0" footer="0"/>
  <pageSetup scale="77"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5" r:id="rId4" name="Button 3">
              <controlPr defaultSize="0" print="0" autoFill="0" autoPict="0" macro="[0]!BackToTop">
                <anchor moveWithCells="1" sizeWithCells="1">
                  <from>
                    <xdr:col>11</xdr:col>
                    <xdr:colOff>38100</xdr:colOff>
                    <xdr:row>318</xdr:row>
                    <xdr:rowOff>19050</xdr:rowOff>
                  </from>
                  <to>
                    <xdr:col>12</xdr:col>
                    <xdr:colOff>95250</xdr:colOff>
                    <xdr:row>318</xdr:row>
                    <xdr:rowOff>419100</xdr:rowOff>
                  </to>
                </anchor>
              </controlPr>
            </control>
          </mc:Choice>
        </mc:AlternateContent>
        <mc:AlternateContent xmlns:mc="http://schemas.openxmlformats.org/markup-compatibility/2006">
          <mc:Choice Requires="x14">
            <control shapeId="8201" r:id="rId5" name="Button 9">
              <controlPr defaultSize="0" print="0" autoFill="0" autoPict="0" macro="[0]!HideRowsWorkOrder">
                <anchor moveWithCells="1" sizeWithCells="1">
                  <from>
                    <xdr:col>9</xdr:col>
                    <xdr:colOff>76200</xdr:colOff>
                    <xdr:row>3</xdr:row>
                    <xdr:rowOff>19050</xdr:rowOff>
                  </from>
                  <to>
                    <xdr:col>9</xdr:col>
                    <xdr:colOff>600075</xdr:colOff>
                    <xdr:row>5</xdr:row>
                    <xdr:rowOff>19050</xdr:rowOff>
                  </to>
                </anchor>
              </controlPr>
            </control>
          </mc:Choice>
        </mc:AlternateContent>
        <mc:AlternateContent xmlns:mc="http://schemas.openxmlformats.org/markup-compatibility/2006">
          <mc:Choice Requires="x14">
            <control shapeId="8204" r:id="rId6" name="Button 12">
              <controlPr defaultSize="0" print="0" autoFill="0" autoPict="0" macro="[0]!UnhideAllRowsWorkOrder">
                <anchor moveWithCells="1" sizeWithCells="1">
                  <from>
                    <xdr:col>9</xdr:col>
                    <xdr:colOff>647700</xdr:colOff>
                    <xdr:row>3</xdr:row>
                    <xdr:rowOff>19050</xdr:rowOff>
                  </from>
                  <to>
                    <xdr:col>10</xdr:col>
                    <xdr:colOff>257175</xdr:colOff>
                    <xdr:row>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F750-3375-49B0-A768-AC6419E46136}">
  <sheetPr codeName="Sheet6">
    <tabColor theme="2" tint="-0.749992370372631"/>
    <pageSetUpPr fitToPage="1"/>
  </sheetPr>
  <dimension ref="A1:J95"/>
  <sheetViews>
    <sheetView showGridLines="0" workbookViewId="0">
      <pane ySplit="3" topLeftCell="A4" activePane="bottomLeft" state="frozen"/>
      <selection pane="bottomLeft" activeCell="A2" sqref="A2:J2"/>
    </sheetView>
  </sheetViews>
  <sheetFormatPr defaultRowHeight="12.75" x14ac:dyDescent="0.2"/>
  <cols>
    <col min="1" max="1" width="7" customWidth="1"/>
    <col min="2" max="2" width="4.28515625" customWidth="1"/>
    <col min="3" max="3" width="28" customWidth="1"/>
    <col min="4" max="4" width="43.7109375" customWidth="1"/>
    <col min="5" max="5" width="13" customWidth="1"/>
    <col min="6" max="6" width="12.42578125" customWidth="1"/>
    <col min="7" max="7" width="14.140625" customWidth="1"/>
    <col min="8" max="8" width="11.85546875" customWidth="1"/>
    <col min="9" max="9" width="13.42578125" customWidth="1"/>
    <col min="10" max="10" width="12.7109375" customWidth="1"/>
  </cols>
  <sheetData>
    <row r="1" spans="1:10" ht="33.6" customHeight="1" thickBot="1" x14ac:dyDescent="0.35">
      <c r="A1" s="471" t="s">
        <v>98</v>
      </c>
      <c r="B1" s="471"/>
      <c r="C1" s="472"/>
      <c r="D1" s="211"/>
      <c r="H1" s="32" t="s">
        <v>94</v>
      </c>
      <c r="I1" s="473">
        <f>'Work Order'!C4</f>
        <v>0</v>
      </c>
      <c r="J1" s="473"/>
    </row>
    <row r="2" spans="1:10" s="1" customFormat="1" ht="15.6" customHeight="1" x14ac:dyDescent="0.2">
      <c r="A2" s="468" t="s">
        <v>633</v>
      </c>
      <c r="B2" s="469"/>
      <c r="C2" s="469"/>
      <c r="D2" s="469"/>
      <c r="E2" s="469"/>
      <c r="F2" s="469"/>
      <c r="G2" s="469"/>
      <c r="H2" s="469"/>
      <c r="I2" s="469"/>
      <c r="J2" s="470"/>
    </row>
    <row r="3" spans="1:10" s="1" customFormat="1" ht="25.15" customHeight="1" thickBot="1" x14ac:dyDescent="0.25">
      <c r="A3" s="222" t="s">
        <v>71</v>
      </c>
      <c r="B3" s="479" t="s">
        <v>97</v>
      </c>
      <c r="C3" s="480"/>
      <c r="D3" s="221" t="s">
        <v>464</v>
      </c>
      <c r="E3" s="223" t="s">
        <v>5</v>
      </c>
      <c r="F3" s="224" t="s">
        <v>7</v>
      </c>
      <c r="G3" s="225" t="s">
        <v>8</v>
      </c>
      <c r="H3" s="224" t="s">
        <v>6</v>
      </c>
      <c r="I3" s="225" t="s">
        <v>13</v>
      </c>
      <c r="J3" s="225" t="s">
        <v>9</v>
      </c>
    </row>
    <row r="4" spans="1:10" s="1" customFormat="1" ht="27.95" customHeight="1" x14ac:dyDescent="0.2">
      <c r="A4" s="212">
        <v>2953</v>
      </c>
      <c r="B4" s="474" t="s">
        <v>111</v>
      </c>
      <c r="C4" s="474"/>
      <c r="D4" s="362"/>
      <c r="E4" s="115"/>
      <c r="F4" s="156">
        <f>IFERROR(ROUND(VLOOKUP($A4,'Ave Costs'!$A$1:$J$293, 6, FALSE), 2), " ")</f>
        <v>0.85</v>
      </c>
      <c r="G4" s="156">
        <f t="shared" ref="G4:G46" si="0">IFERROR(E4*F4," ")</f>
        <v>0</v>
      </c>
      <c r="H4" s="156">
        <f>IFERROR(ROUND(VLOOKUP($A4,'Ave Costs'!$A$1:$J$293, 7, FALSE), 2), " ")</f>
        <v>1.71</v>
      </c>
      <c r="I4" s="156">
        <f t="shared" ref="I4:I46" si="1">IFERROR(E4*H4," ")</f>
        <v>0</v>
      </c>
      <c r="J4" s="156">
        <f t="shared" ref="J4:J46" si="2">IFERROR(I4+G4," ")</f>
        <v>0</v>
      </c>
    </row>
    <row r="5" spans="1:10" s="1" customFormat="1" ht="27.95" customHeight="1" x14ac:dyDescent="0.2">
      <c r="A5" s="213">
        <v>2955</v>
      </c>
      <c r="B5" s="475" t="s">
        <v>112</v>
      </c>
      <c r="C5" s="475"/>
      <c r="D5" s="363"/>
      <c r="E5" s="115"/>
      <c r="F5" s="156">
        <f>IFERROR(ROUND(VLOOKUP($A5,'Ave Costs'!$A$1:$J$293, 6, FALSE), 2), " ")</f>
        <v>1.01</v>
      </c>
      <c r="G5" s="156">
        <f t="shared" si="0"/>
        <v>0</v>
      </c>
      <c r="H5" s="156">
        <f>IFERROR(ROUND(VLOOKUP($A5,'Ave Costs'!$A$1:$J$293, 7, FALSE), 2), " ")</f>
        <v>1.95</v>
      </c>
      <c r="I5" s="156">
        <f t="shared" si="1"/>
        <v>0</v>
      </c>
      <c r="J5" s="156">
        <f t="shared" si="2"/>
        <v>0</v>
      </c>
    </row>
    <row r="6" spans="1:10" s="1" customFormat="1" ht="27.95" customHeight="1" x14ac:dyDescent="0.2">
      <c r="A6" s="213">
        <v>2957</v>
      </c>
      <c r="B6" s="475" t="s">
        <v>113</v>
      </c>
      <c r="C6" s="475"/>
      <c r="D6" s="363"/>
      <c r="E6" s="115"/>
      <c r="F6" s="156">
        <f>IFERROR(ROUND(VLOOKUP($A6,'Ave Costs'!$A$1:$J$293, 6, FALSE), 2), " ")</f>
        <v>1.66</v>
      </c>
      <c r="G6" s="156">
        <f t="shared" si="0"/>
        <v>0</v>
      </c>
      <c r="H6" s="156">
        <f>IFERROR(ROUND(VLOOKUP($A6,'Ave Costs'!$A$1:$J$293, 7, FALSE), 2), " ")</f>
        <v>2.5499999999999998</v>
      </c>
      <c r="I6" s="156">
        <f t="shared" si="1"/>
        <v>0</v>
      </c>
      <c r="J6" s="156">
        <f t="shared" si="2"/>
        <v>0</v>
      </c>
    </row>
    <row r="7" spans="1:10" s="1" customFormat="1" ht="27.95" customHeight="1" x14ac:dyDescent="0.2">
      <c r="A7" s="213">
        <v>2959</v>
      </c>
      <c r="B7" s="475" t="s">
        <v>114</v>
      </c>
      <c r="C7" s="475"/>
      <c r="D7" s="363"/>
      <c r="E7" s="115"/>
      <c r="F7" s="156">
        <f>IFERROR(ROUND(VLOOKUP($A7,'Ave Costs'!$A$1:$J$293, 6, FALSE), 2), " ")</f>
        <v>2.12</v>
      </c>
      <c r="G7" s="156">
        <f t="shared" si="0"/>
        <v>0</v>
      </c>
      <c r="H7" s="156">
        <f>IFERROR(ROUND(VLOOKUP($A7,'Ave Costs'!$A$1:$J$293, 7, FALSE), 2), " ")</f>
        <v>3.21</v>
      </c>
      <c r="I7" s="156">
        <f t="shared" si="1"/>
        <v>0</v>
      </c>
      <c r="J7" s="156">
        <f t="shared" si="2"/>
        <v>0</v>
      </c>
    </row>
    <row r="8" spans="1:10" s="1" customFormat="1" ht="27.95" customHeight="1" x14ac:dyDescent="0.2">
      <c r="A8" s="213">
        <v>3050</v>
      </c>
      <c r="B8" s="475" t="s">
        <v>130</v>
      </c>
      <c r="C8" s="475"/>
      <c r="D8" s="363"/>
      <c r="E8" s="115"/>
      <c r="F8" s="156">
        <f>IFERROR(ROUND(VLOOKUP($A8,'Ave Costs'!$A$1:$J$293, 6, FALSE), 2), " ")</f>
        <v>24.51</v>
      </c>
      <c r="G8" s="156">
        <f t="shared" si="0"/>
        <v>0</v>
      </c>
      <c r="H8" s="156">
        <f>IFERROR(ROUND(VLOOKUP($A8,'Ave Costs'!$A$1:$J$293, 7, FALSE), 2), " ")</f>
        <v>40.020000000000003</v>
      </c>
      <c r="I8" s="156">
        <f t="shared" si="1"/>
        <v>0</v>
      </c>
      <c r="J8" s="156">
        <f t="shared" si="2"/>
        <v>0</v>
      </c>
    </row>
    <row r="9" spans="1:10" s="1" customFormat="1" ht="27.95" customHeight="1" x14ac:dyDescent="0.2">
      <c r="A9" s="213">
        <v>3170</v>
      </c>
      <c r="B9" s="475" t="s">
        <v>23</v>
      </c>
      <c r="C9" s="475"/>
      <c r="D9" s="363"/>
      <c r="E9" s="115"/>
      <c r="F9" s="156">
        <f>IFERROR(ROUND(VLOOKUP($A9,'Ave Costs'!$A$1:$J$293, 6, FALSE), 2), " ")</f>
        <v>0.47</v>
      </c>
      <c r="G9" s="156">
        <f t="shared" si="0"/>
        <v>0</v>
      </c>
      <c r="H9" s="156">
        <f>IFERROR(ROUND(VLOOKUP($A9,'Ave Costs'!$A$1:$J$293, 7, FALSE), 2), " ")</f>
        <v>7</v>
      </c>
      <c r="I9" s="156">
        <f t="shared" si="1"/>
        <v>0</v>
      </c>
      <c r="J9" s="156">
        <f t="shared" si="2"/>
        <v>0</v>
      </c>
    </row>
    <row r="10" spans="1:10" s="1" customFormat="1" ht="27.95" customHeight="1" x14ac:dyDescent="0.2">
      <c r="A10" s="213">
        <v>3171</v>
      </c>
      <c r="B10" s="475" t="s">
        <v>134</v>
      </c>
      <c r="C10" s="475"/>
      <c r="D10" s="363"/>
      <c r="E10" s="115"/>
      <c r="F10" s="156">
        <f>IFERROR(ROUND(VLOOKUP($A10,'Ave Costs'!$A$1:$J$293, 6, FALSE), 2), " ")</f>
        <v>11.06</v>
      </c>
      <c r="G10" s="156">
        <f t="shared" si="0"/>
        <v>0</v>
      </c>
      <c r="H10" s="156">
        <f>IFERROR(ROUND(VLOOKUP($A10,'Ave Costs'!$A$1:$J$293, 7, FALSE), 2), " ")</f>
        <v>32.49</v>
      </c>
      <c r="I10" s="156">
        <f t="shared" si="1"/>
        <v>0</v>
      </c>
      <c r="J10" s="156">
        <f t="shared" si="2"/>
        <v>0</v>
      </c>
    </row>
    <row r="11" spans="1:10" s="1" customFormat="1" ht="27.95" customHeight="1" x14ac:dyDescent="0.2">
      <c r="A11" s="213">
        <v>3172</v>
      </c>
      <c r="B11" s="475" t="s">
        <v>135</v>
      </c>
      <c r="C11" s="475"/>
      <c r="D11" s="363"/>
      <c r="E11" s="115"/>
      <c r="F11" s="156">
        <f>IFERROR(ROUND(VLOOKUP($A11,'Ave Costs'!$A$1:$J$293, 6, FALSE), 2), " ")</f>
        <v>12.02</v>
      </c>
      <c r="G11" s="156">
        <f t="shared" si="0"/>
        <v>0</v>
      </c>
      <c r="H11" s="156">
        <f>IFERROR(ROUND(VLOOKUP($A11,'Ave Costs'!$A$1:$J$293, 7, FALSE), 2), " ")</f>
        <v>37.5</v>
      </c>
      <c r="I11" s="156">
        <f t="shared" si="1"/>
        <v>0</v>
      </c>
      <c r="J11" s="156">
        <f t="shared" si="2"/>
        <v>0</v>
      </c>
    </row>
    <row r="12" spans="1:10" s="1" customFormat="1" ht="27.95" customHeight="1" x14ac:dyDescent="0.2">
      <c r="A12" s="213">
        <v>6010</v>
      </c>
      <c r="B12" s="475" t="s">
        <v>147</v>
      </c>
      <c r="C12" s="475"/>
      <c r="D12" s="363"/>
      <c r="E12" s="115"/>
      <c r="F12" s="156">
        <f>IFERROR(ROUND(VLOOKUP($A12,'Ave Costs'!$A$1:$J$293, 6, FALSE), 2), " ")</f>
        <v>35</v>
      </c>
      <c r="G12" s="156">
        <f t="shared" si="0"/>
        <v>0</v>
      </c>
      <c r="H12" s="156">
        <f>IFERROR(ROUND(VLOOKUP($A12,'Ave Costs'!$A$1:$J$293, 7, FALSE), 2), " ")</f>
        <v>42.95</v>
      </c>
      <c r="I12" s="156">
        <f t="shared" si="1"/>
        <v>0</v>
      </c>
      <c r="J12" s="156">
        <f t="shared" si="2"/>
        <v>0</v>
      </c>
    </row>
    <row r="13" spans="1:10" s="1" customFormat="1" ht="27.95" customHeight="1" x14ac:dyDescent="0.2">
      <c r="A13" s="213">
        <v>6020</v>
      </c>
      <c r="B13" s="475" t="s">
        <v>148</v>
      </c>
      <c r="C13" s="475"/>
      <c r="D13" s="363"/>
      <c r="E13" s="115"/>
      <c r="F13" s="156">
        <f>IFERROR(ROUND(VLOOKUP($A13,'Ave Costs'!$A$1:$J$293, 6, FALSE), 2), " ")</f>
        <v>56.25</v>
      </c>
      <c r="G13" s="156">
        <f t="shared" si="0"/>
        <v>0</v>
      </c>
      <c r="H13" s="156">
        <f>IFERROR(ROUND(VLOOKUP($A13,'Ave Costs'!$A$1:$J$293, 7, FALSE), 2), " ")</f>
        <v>51.72</v>
      </c>
      <c r="I13" s="156">
        <f t="shared" si="1"/>
        <v>0</v>
      </c>
      <c r="J13" s="156">
        <f t="shared" si="2"/>
        <v>0</v>
      </c>
    </row>
    <row r="14" spans="1:10" s="1" customFormat="1" ht="27.95" customHeight="1" x14ac:dyDescent="0.2">
      <c r="A14" s="213">
        <v>6030</v>
      </c>
      <c r="B14" s="475" t="s">
        <v>115</v>
      </c>
      <c r="C14" s="475"/>
      <c r="D14" s="363"/>
      <c r="E14" s="115"/>
      <c r="F14" s="156">
        <f>IFERROR(ROUND(VLOOKUP($A14,'Ave Costs'!$A$1:$J$293, 6, FALSE), 2), " ")</f>
        <v>13.46</v>
      </c>
      <c r="G14" s="156">
        <f t="shared" si="0"/>
        <v>0</v>
      </c>
      <c r="H14" s="156">
        <f>IFERROR(ROUND(VLOOKUP($A14,'Ave Costs'!$A$1:$J$293, 7, FALSE), 2), " ")</f>
        <v>16.07</v>
      </c>
      <c r="I14" s="156">
        <f t="shared" si="1"/>
        <v>0</v>
      </c>
      <c r="J14" s="156">
        <f t="shared" si="2"/>
        <v>0</v>
      </c>
    </row>
    <row r="15" spans="1:10" s="1" customFormat="1" ht="27.95" customHeight="1" x14ac:dyDescent="0.2">
      <c r="A15" s="213">
        <v>6040</v>
      </c>
      <c r="B15" s="475" t="s">
        <v>27</v>
      </c>
      <c r="C15" s="475"/>
      <c r="D15" s="363"/>
      <c r="E15" s="115"/>
      <c r="F15" s="156">
        <f>IFERROR(ROUND(VLOOKUP($A15,'Ave Costs'!$A$1:$J$293, 6, FALSE), 2), " ")</f>
        <v>16.68</v>
      </c>
      <c r="G15" s="156">
        <f t="shared" si="0"/>
        <v>0</v>
      </c>
      <c r="H15" s="156">
        <f>IFERROR(ROUND(VLOOKUP($A15,'Ave Costs'!$A$1:$J$293, 7, FALSE), 2), " ")</f>
        <v>32.5</v>
      </c>
      <c r="I15" s="156">
        <f t="shared" si="1"/>
        <v>0</v>
      </c>
      <c r="J15" s="156">
        <f t="shared" si="2"/>
        <v>0</v>
      </c>
    </row>
    <row r="16" spans="1:10" s="1" customFormat="1" ht="27.95" customHeight="1" x14ac:dyDescent="0.2">
      <c r="A16" s="213">
        <v>6050</v>
      </c>
      <c r="B16" s="475" t="s">
        <v>28</v>
      </c>
      <c r="C16" s="475"/>
      <c r="D16" s="363"/>
      <c r="E16" s="115"/>
      <c r="F16" s="156">
        <f>IFERROR(ROUND(VLOOKUP($A16,'Ave Costs'!$A$1:$J$293, 6, FALSE), 2), " ")</f>
        <v>21.79</v>
      </c>
      <c r="G16" s="156">
        <f t="shared" si="0"/>
        <v>0</v>
      </c>
      <c r="H16" s="156">
        <f>IFERROR(ROUND(VLOOKUP($A16,'Ave Costs'!$A$1:$J$293, 7, FALSE), 2), " ")</f>
        <v>32.5</v>
      </c>
      <c r="I16" s="156">
        <f t="shared" si="1"/>
        <v>0</v>
      </c>
      <c r="J16" s="156">
        <f t="shared" si="2"/>
        <v>0</v>
      </c>
    </row>
    <row r="17" spans="1:10" s="1" customFormat="1" ht="27.95" customHeight="1" x14ac:dyDescent="0.2">
      <c r="A17" s="213">
        <v>6060</v>
      </c>
      <c r="B17" s="475" t="s">
        <v>29</v>
      </c>
      <c r="C17" s="475"/>
      <c r="D17" s="363"/>
      <c r="E17" s="115"/>
      <c r="F17" s="156">
        <f>IFERROR(ROUND(VLOOKUP($A17,'Ave Costs'!$A$1:$J$293, 6, FALSE), 2), " ")</f>
        <v>19.61</v>
      </c>
      <c r="G17" s="156">
        <f t="shared" si="0"/>
        <v>0</v>
      </c>
      <c r="H17" s="156">
        <f>IFERROR(ROUND(VLOOKUP($A17,'Ave Costs'!$A$1:$J$293, 7, FALSE), 2), " ")</f>
        <v>32.5</v>
      </c>
      <c r="I17" s="156">
        <f t="shared" si="1"/>
        <v>0</v>
      </c>
      <c r="J17" s="156">
        <f t="shared" si="2"/>
        <v>0</v>
      </c>
    </row>
    <row r="18" spans="1:10" s="1" customFormat="1" ht="27.95" customHeight="1" x14ac:dyDescent="0.2">
      <c r="A18" s="213">
        <v>6070</v>
      </c>
      <c r="B18" s="475" t="s">
        <v>30</v>
      </c>
      <c r="C18" s="475"/>
      <c r="D18" s="363"/>
      <c r="E18" s="115"/>
      <c r="F18" s="156">
        <f>IFERROR(ROUND(VLOOKUP($A18,'Ave Costs'!$A$1:$J$293, 6, FALSE), 2), " ")</f>
        <v>24.18</v>
      </c>
      <c r="G18" s="156">
        <f t="shared" si="0"/>
        <v>0</v>
      </c>
      <c r="H18" s="156">
        <f>IFERROR(ROUND(VLOOKUP($A18,'Ave Costs'!$A$1:$J$293, 7, FALSE), 2), " ")</f>
        <v>56.25</v>
      </c>
      <c r="I18" s="156">
        <f t="shared" si="1"/>
        <v>0</v>
      </c>
      <c r="J18" s="156">
        <f t="shared" si="2"/>
        <v>0</v>
      </c>
    </row>
    <row r="19" spans="1:10" s="1" customFormat="1" ht="27.95" customHeight="1" x14ac:dyDescent="0.2">
      <c r="A19" s="213">
        <v>6080</v>
      </c>
      <c r="B19" s="475" t="s">
        <v>31</v>
      </c>
      <c r="C19" s="475"/>
      <c r="D19" s="363"/>
      <c r="E19" s="115"/>
      <c r="F19" s="156">
        <f>IFERROR(ROUND(VLOOKUP($A19,'Ave Costs'!$A$1:$J$293, 6, FALSE), 2), " ")</f>
        <v>37.56</v>
      </c>
      <c r="G19" s="156">
        <f t="shared" si="0"/>
        <v>0</v>
      </c>
      <c r="H19" s="156">
        <f>IFERROR(ROUND(VLOOKUP($A19,'Ave Costs'!$A$1:$J$293, 7, FALSE), 2), " ")</f>
        <v>56.25</v>
      </c>
      <c r="I19" s="156">
        <f t="shared" si="1"/>
        <v>0</v>
      </c>
      <c r="J19" s="156">
        <f t="shared" si="2"/>
        <v>0</v>
      </c>
    </row>
    <row r="20" spans="1:10" s="1" customFormat="1" ht="27.95" customHeight="1" x14ac:dyDescent="0.2">
      <c r="A20" s="213">
        <v>6090</v>
      </c>
      <c r="B20" s="475" t="s">
        <v>32</v>
      </c>
      <c r="C20" s="475"/>
      <c r="D20" s="363"/>
      <c r="E20" s="115"/>
      <c r="F20" s="156">
        <f>IFERROR(ROUND(VLOOKUP($A20,'Ave Costs'!$A$1:$J$293, 6, FALSE), 2), " ")</f>
        <v>51.63</v>
      </c>
      <c r="G20" s="156">
        <f t="shared" si="0"/>
        <v>0</v>
      </c>
      <c r="H20" s="156">
        <f>IFERROR(ROUND(VLOOKUP($A20,'Ave Costs'!$A$1:$J$293, 7, FALSE), 2), " ")</f>
        <v>56.25</v>
      </c>
      <c r="I20" s="156">
        <f t="shared" si="1"/>
        <v>0</v>
      </c>
      <c r="J20" s="156">
        <f t="shared" si="2"/>
        <v>0</v>
      </c>
    </row>
    <row r="21" spans="1:10" s="1" customFormat="1" ht="27.95" customHeight="1" x14ac:dyDescent="0.2">
      <c r="A21" s="213">
        <v>6095</v>
      </c>
      <c r="B21" s="475" t="s">
        <v>33</v>
      </c>
      <c r="C21" s="475"/>
      <c r="D21" s="363"/>
      <c r="E21" s="115"/>
      <c r="F21" s="156">
        <f>IFERROR(ROUND(VLOOKUP($A21,'Ave Costs'!$A$1:$J$293, 6, FALSE), 2), " ")</f>
        <v>17.07</v>
      </c>
      <c r="G21" s="156">
        <f t="shared" si="0"/>
        <v>0</v>
      </c>
      <c r="H21" s="156">
        <f>IFERROR(ROUND(VLOOKUP($A21,'Ave Costs'!$A$1:$J$293, 7, FALSE), 2), " ")</f>
        <v>38</v>
      </c>
      <c r="I21" s="156">
        <f t="shared" si="1"/>
        <v>0</v>
      </c>
      <c r="J21" s="156">
        <f t="shared" si="2"/>
        <v>0</v>
      </c>
    </row>
    <row r="22" spans="1:10" s="1" customFormat="1" ht="27.95" customHeight="1" x14ac:dyDescent="0.2">
      <c r="A22" s="213">
        <v>6100</v>
      </c>
      <c r="B22" s="475" t="s">
        <v>34</v>
      </c>
      <c r="C22" s="475"/>
      <c r="D22" s="363"/>
      <c r="E22" s="115"/>
      <c r="F22" s="156">
        <f>IFERROR(ROUND(VLOOKUP($A22,'Ave Costs'!$A$1:$J$293, 6, FALSE), 2), " ")</f>
        <v>4.0599999999999996</v>
      </c>
      <c r="G22" s="156">
        <f t="shared" si="0"/>
        <v>0</v>
      </c>
      <c r="H22" s="156">
        <f>IFERROR(ROUND(VLOOKUP($A22,'Ave Costs'!$A$1:$J$293, 7, FALSE), 2), " ")</f>
        <v>25.73</v>
      </c>
      <c r="I22" s="156">
        <f t="shared" si="1"/>
        <v>0</v>
      </c>
      <c r="J22" s="156">
        <f t="shared" si="2"/>
        <v>0</v>
      </c>
    </row>
    <row r="23" spans="1:10" s="1" customFormat="1" ht="27.95" customHeight="1" x14ac:dyDescent="0.2">
      <c r="A23" s="213">
        <v>6110</v>
      </c>
      <c r="B23" s="475" t="s">
        <v>35</v>
      </c>
      <c r="C23" s="475"/>
      <c r="D23" s="363"/>
      <c r="E23" s="115"/>
      <c r="F23" s="156">
        <f>IFERROR(ROUND(VLOOKUP($A23,'Ave Costs'!$A$1:$J$293, 6, FALSE), 2), " ")</f>
        <v>7.14</v>
      </c>
      <c r="G23" s="156">
        <f t="shared" si="0"/>
        <v>0</v>
      </c>
      <c r="H23" s="156">
        <f>IFERROR(ROUND(VLOOKUP($A23,'Ave Costs'!$A$1:$J$293, 7, FALSE), 2), " ")</f>
        <v>15.42</v>
      </c>
      <c r="I23" s="156">
        <f t="shared" si="1"/>
        <v>0</v>
      </c>
      <c r="J23" s="156">
        <f t="shared" si="2"/>
        <v>0</v>
      </c>
    </row>
    <row r="24" spans="1:10" s="1" customFormat="1" ht="27.95" customHeight="1" x14ac:dyDescent="0.2">
      <c r="A24" s="213">
        <v>6120</v>
      </c>
      <c r="B24" s="475" t="s">
        <v>36</v>
      </c>
      <c r="C24" s="475"/>
      <c r="D24" s="363"/>
      <c r="E24" s="115"/>
      <c r="F24" s="156">
        <f>IFERROR(ROUND(VLOOKUP($A24,'Ave Costs'!$A$1:$J$293, 6, FALSE), 2), " ")</f>
        <v>5.7</v>
      </c>
      <c r="G24" s="156">
        <f t="shared" si="0"/>
        <v>0</v>
      </c>
      <c r="H24" s="156">
        <f>IFERROR(ROUND(VLOOKUP($A24,'Ave Costs'!$A$1:$J$293, 7, FALSE), 2), " ")</f>
        <v>18.75</v>
      </c>
      <c r="I24" s="156">
        <f t="shared" si="1"/>
        <v>0</v>
      </c>
      <c r="J24" s="156">
        <f t="shared" si="2"/>
        <v>0</v>
      </c>
    </row>
    <row r="25" spans="1:10" s="1" customFormat="1" ht="27.95" customHeight="1" x14ac:dyDescent="0.2">
      <c r="A25" s="213">
        <v>6130</v>
      </c>
      <c r="B25" s="475" t="s">
        <v>37</v>
      </c>
      <c r="C25" s="475"/>
      <c r="D25" s="363"/>
      <c r="E25" s="115"/>
      <c r="F25" s="156">
        <f>IFERROR(ROUND(VLOOKUP($A25,'Ave Costs'!$A$1:$J$293, 6, FALSE), 2), " ")</f>
        <v>13.7</v>
      </c>
      <c r="G25" s="156">
        <f t="shared" si="0"/>
        <v>0</v>
      </c>
      <c r="H25" s="156">
        <f>IFERROR(ROUND(VLOOKUP($A25,'Ave Costs'!$A$1:$J$293, 7, FALSE), 2), " ")</f>
        <v>18.75</v>
      </c>
      <c r="I25" s="156">
        <f t="shared" si="1"/>
        <v>0</v>
      </c>
      <c r="J25" s="156">
        <f t="shared" si="2"/>
        <v>0</v>
      </c>
    </row>
    <row r="26" spans="1:10" s="1" customFormat="1" ht="27.95" customHeight="1" x14ac:dyDescent="0.2">
      <c r="A26" s="213">
        <v>6140</v>
      </c>
      <c r="B26" s="475" t="s">
        <v>38</v>
      </c>
      <c r="C26" s="475"/>
      <c r="D26" s="363"/>
      <c r="E26" s="115"/>
      <c r="F26" s="156">
        <f>IFERROR(ROUND(VLOOKUP($A26,'Ave Costs'!$A$1:$J$293, 6, FALSE), 2), " ")</f>
        <v>15.46</v>
      </c>
      <c r="G26" s="156">
        <f t="shared" si="0"/>
        <v>0</v>
      </c>
      <c r="H26" s="156">
        <f>IFERROR(ROUND(VLOOKUP($A26,'Ave Costs'!$A$1:$J$293, 7, FALSE), 2), " ")</f>
        <v>18.75</v>
      </c>
      <c r="I26" s="156">
        <f t="shared" si="1"/>
        <v>0</v>
      </c>
      <c r="J26" s="156">
        <f t="shared" si="2"/>
        <v>0</v>
      </c>
    </row>
    <row r="27" spans="1:10" s="1" customFormat="1" ht="27.95" customHeight="1" x14ac:dyDescent="0.2">
      <c r="A27" s="213">
        <v>6141</v>
      </c>
      <c r="B27" s="475" t="s">
        <v>149</v>
      </c>
      <c r="C27" s="475"/>
      <c r="D27" s="363"/>
      <c r="E27" s="115"/>
      <c r="F27" s="156">
        <f>IFERROR(ROUND(VLOOKUP($A27,'Ave Costs'!$A$1:$J$293, 6, FALSE), 2), " ")</f>
        <v>15.06</v>
      </c>
      <c r="G27" s="156">
        <f t="shared" si="0"/>
        <v>0</v>
      </c>
      <c r="H27" s="156">
        <f>IFERROR(ROUND(VLOOKUP($A27,'Ave Costs'!$A$1:$J$293, 7, FALSE), 2), " ")</f>
        <v>16</v>
      </c>
      <c r="I27" s="156">
        <f t="shared" si="1"/>
        <v>0</v>
      </c>
      <c r="J27" s="156">
        <f t="shared" si="2"/>
        <v>0</v>
      </c>
    </row>
    <row r="28" spans="1:10" s="1" customFormat="1" ht="27.95" customHeight="1" x14ac:dyDescent="0.2">
      <c r="A28" s="213">
        <v>6150</v>
      </c>
      <c r="B28" s="475" t="s">
        <v>39</v>
      </c>
      <c r="C28" s="475"/>
      <c r="D28" s="363"/>
      <c r="E28" s="115"/>
      <c r="F28" s="156">
        <f>IFERROR(ROUND(VLOOKUP($A28,'Ave Costs'!$A$1:$J$293, 6, FALSE), 2), " ")</f>
        <v>5</v>
      </c>
      <c r="G28" s="156">
        <f t="shared" si="0"/>
        <v>0</v>
      </c>
      <c r="H28" s="156">
        <f>IFERROR(ROUND(VLOOKUP($A28,'Ave Costs'!$A$1:$J$293, 7, FALSE), 2), " ")</f>
        <v>7.5</v>
      </c>
      <c r="I28" s="156">
        <f t="shared" si="1"/>
        <v>0</v>
      </c>
      <c r="J28" s="156">
        <f t="shared" si="2"/>
        <v>0</v>
      </c>
    </row>
    <row r="29" spans="1:10" s="1" customFormat="1" ht="27.95" customHeight="1" x14ac:dyDescent="0.2">
      <c r="A29" s="213">
        <v>6155</v>
      </c>
      <c r="B29" s="475" t="s">
        <v>40</v>
      </c>
      <c r="C29" s="475"/>
      <c r="D29" s="363"/>
      <c r="E29" s="115"/>
      <c r="F29" s="156">
        <f>IFERROR(ROUND(VLOOKUP($A29,'Ave Costs'!$A$1:$J$293, 6, FALSE), 2), " ")</f>
        <v>10.3</v>
      </c>
      <c r="G29" s="156">
        <f t="shared" si="0"/>
        <v>0</v>
      </c>
      <c r="H29" s="156">
        <f>IFERROR(ROUND(VLOOKUP($A29,'Ave Costs'!$A$1:$J$293, 7, FALSE), 2), " ")</f>
        <v>16</v>
      </c>
      <c r="I29" s="156">
        <f t="shared" si="1"/>
        <v>0</v>
      </c>
      <c r="J29" s="156">
        <f t="shared" si="2"/>
        <v>0</v>
      </c>
    </row>
    <row r="30" spans="1:10" s="1" customFormat="1" ht="27.95" customHeight="1" x14ac:dyDescent="0.2">
      <c r="A30" s="213">
        <v>6160</v>
      </c>
      <c r="B30" s="475" t="s">
        <v>150</v>
      </c>
      <c r="C30" s="475"/>
      <c r="D30" s="363"/>
      <c r="E30" s="115"/>
      <c r="F30" s="156">
        <f>IFERROR(ROUND(VLOOKUP($A30,'Ave Costs'!$A$1:$J$293, 6, FALSE), 2), " ")</f>
        <v>21.87</v>
      </c>
      <c r="G30" s="156">
        <f t="shared" ref="G30:G33" si="3">IFERROR(E30*F30," ")</f>
        <v>0</v>
      </c>
      <c r="H30" s="156">
        <f>IFERROR(ROUND(VLOOKUP($A30,'Ave Costs'!$A$1:$J$293, 7, FALSE), 2), " ")</f>
        <v>32</v>
      </c>
      <c r="I30" s="156">
        <f t="shared" ref="I30:I33" si="4">IFERROR(E30*H30," ")</f>
        <v>0</v>
      </c>
      <c r="J30" s="156">
        <f t="shared" ref="J30:J33" si="5">IFERROR(I30+G30," ")</f>
        <v>0</v>
      </c>
    </row>
    <row r="31" spans="1:10" s="1" customFormat="1" ht="27.95" customHeight="1" x14ac:dyDescent="0.2">
      <c r="A31" s="213">
        <v>6161</v>
      </c>
      <c r="B31" s="475" t="s">
        <v>151</v>
      </c>
      <c r="C31" s="475"/>
      <c r="D31" s="363"/>
      <c r="E31" s="115"/>
      <c r="F31" s="156">
        <f>IFERROR(ROUND(VLOOKUP($A31,'Ave Costs'!$A$1:$J$293, 6, FALSE), 2), " ")</f>
        <v>542</v>
      </c>
      <c r="G31" s="156">
        <f t="shared" si="3"/>
        <v>0</v>
      </c>
      <c r="H31" s="156">
        <f>IFERROR(ROUND(VLOOKUP($A31,'Ave Costs'!$A$1:$J$293, 7, FALSE), 2), " ")</f>
        <v>150</v>
      </c>
      <c r="I31" s="156">
        <f t="shared" si="4"/>
        <v>0</v>
      </c>
      <c r="J31" s="156">
        <f t="shared" si="5"/>
        <v>0</v>
      </c>
    </row>
    <row r="32" spans="1:10" s="1" customFormat="1" ht="27.95" customHeight="1" x14ac:dyDescent="0.2">
      <c r="A32" s="213">
        <v>6162</v>
      </c>
      <c r="B32" s="475" t="s">
        <v>152</v>
      </c>
      <c r="C32" s="475"/>
      <c r="D32" s="363"/>
      <c r="E32" s="115"/>
      <c r="F32" s="156">
        <f>IFERROR(ROUND(VLOOKUP($A32,'Ave Costs'!$A$1:$J$293, 6, FALSE), 2), " ")</f>
        <v>1308</v>
      </c>
      <c r="G32" s="156">
        <f t="shared" si="3"/>
        <v>0</v>
      </c>
      <c r="H32" s="156">
        <f>IFERROR(ROUND(VLOOKUP($A32,'Ave Costs'!$A$1:$J$293, 7, FALSE), 2), " ")</f>
        <v>225</v>
      </c>
      <c r="I32" s="156">
        <f t="shared" si="4"/>
        <v>0</v>
      </c>
      <c r="J32" s="156">
        <f t="shared" si="5"/>
        <v>0</v>
      </c>
    </row>
    <row r="33" spans="1:10" s="1" customFormat="1" ht="27.95" customHeight="1" x14ac:dyDescent="0.2">
      <c r="A33" s="213">
        <v>6165</v>
      </c>
      <c r="B33" s="475" t="s">
        <v>153</v>
      </c>
      <c r="C33" s="475"/>
      <c r="D33" s="363"/>
      <c r="E33" s="115"/>
      <c r="F33" s="156">
        <f>IFERROR(ROUND(VLOOKUP($A33,'Ave Costs'!$A$1:$J$293, 6, FALSE), 2), " ")</f>
        <v>450</v>
      </c>
      <c r="G33" s="156">
        <f t="shared" si="3"/>
        <v>0</v>
      </c>
      <c r="H33" s="156">
        <f>IFERROR(ROUND(VLOOKUP($A33,'Ave Costs'!$A$1:$J$293, 7, FALSE), 2), " ")</f>
        <v>250</v>
      </c>
      <c r="I33" s="156">
        <f t="shared" si="4"/>
        <v>0</v>
      </c>
      <c r="J33" s="156">
        <f t="shared" si="5"/>
        <v>0</v>
      </c>
    </row>
    <row r="34" spans="1:10" s="1" customFormat="1" ht="27.95" customHeight="1" x14ac:dyDescent="0.2">
      <c r="A34" s="213">
        <v>6166</v>
      </c>
      <c r="B34" s="475" t="s">
        <v>154</v>
      </c>
      <c r="C34" s="475"/>
      <c r="D34" s="363"/>
      <c r="E34" s="115"/>
      <c r="F34" s="156">
        <f>IFERROR(ROUND(VLOOKUP($A34,'Ave Costs'!$A$1:$J$293, 6, FALSE), 2), " ")</f>
        <v>6.74</v>
      </c>
      <c r="G34" s="156">
        <f t="shared" si="0"/>
        <v>0</v>
      </c>
      <c r="H34" s="156">
        <f>IFERROR(ROUND(VLOOKUP($A34,'Ave Costs'!$A$1:$J$293, 7, FALSE), 2), " ")</f>
        <v>14.76</v>
      </c>
      <c r="I34" s="156">
        <f t="shared" si="1"/>
        <v>0</v>
      </c>
      <c r="J34" s="156">
        <f t="shared" si="2"/>
        <v>0</v>
      </c>
    </row>
    <row r="35" spans="1:10" s="1" customFormat="1" ht="27.95" customHeight="1" x14ac:dyDescent="0.2">
      <c r="A35" s="213">
        <v>6167</v>
      </c>
      <c r="B35" s="475" t="s">
        <v>73</v>
      </c>
      <c r="C35" s="475"/>
      <c r="D35" s="363"/>
      <c r="E35" s="115"/>
      <c r="F35" s="156">
        <f>IFERROR(ROUND(VLOOKUP($A35,'Ave Costs'!$A$1:$J$293, 6, FALSE), 2), " ")</f>
        <v>2</v>
      </c>
      <c r="G35" s="156">
        <f t="shared" si="0"/>
        <v>0</v>
      </c>
      <c r="H35" s="156">
        <f>IFERROR(ROUND(VLOOKUP($A35,'Ave Costs'!$A$1:$J$293, 7, FALSE), 2), " ")</f>
        <v>2</v>
      </c>
      <c r="I35" s="156">
        <f t="shared" si="1"/>
        <v>0</v>
      </c>
      <c r="J35" s="156">
        <f t="shared" si="2"/>
        <v>0</v>
      </c>
    </row>
    <row r="36" spans="1:10" s="1" customFormat="1" ht="27.95" customHeight="1" x14ac:dyDescent="0.2">
      <c r="A36" s="213">
        <v>6171</v>
      </c>
      <c r="B36" s="475" t="s">
        <v>156</v>
      </c>
      <c r="C36" s="475"/>
      <c r="D36" s="363"/>
      <c r="E36" s="115"/>
      <c r="F36" s="156">
        <f>IFERROR(ROUND(VLOOKUP($A36,'Ave Costs'!$A$1:$J$293, 6, FALSE), 2), " ")</f>
        <v>11.48</v>
      </c>
      <c r="G36" s="156">
        <f t="shared" si="0"/>
        <v>0</v>
      </c>
      <c r="H36" s="156">
        <f>IFERROR(ROUND(VLOOKUP($A36,'Ave Costs'!$A$1:$J$293, 7, FALSE), 2), " ")</f>
        <v>60</v>
      </c>
      <c r="I36" s="156">
        <f t="shared" si="1"/>
        <v>0</v>
      </c>
      <c r="J36" s="156">
        <f t="shared" si="2"/>
        <v>0</v>
      </c>
    </row>
    <row r="37" spans="1:10" s="1" customFormat="1" ht="27.95" customHeight="1" x14ac:dyDescent="0.2">
      <c r="A37" s="213">
        <v>6181</v>
      </c>
      <c r="B37" s="475" t="s">
        <v>158</v>
      </c>
      <c r="C37" s="475"/>
      <c r="D37" s="363"/>
      <c r="E37" s="115"/>
      <c r="F37" s="156">
        <f>IFERROR(ROUND(VLOOKUP($A37,'Ave Costs'!$A$1:$J$293, 6, FALSE), 2), " ")</f>
        <v>11.5</v>
      </c>
      <c r="G37" s="156">
        <f t="shared" ref="G37:G38" si="6">IFERROR(E37*F37," ")</f>
        <v>0</v>
      </c>
      <c r="H37" s="156">
        <f>IFERROR(ROUND(VLOOKUP($A37,'Ave Costs'!$A$1:$J$293, 7, FALSE), 2), " ")</f>
        <v>60</v>
      </c>
      <c r="I37" s="156">
        <f t="shared" ref="I37:I38" si="7">IFERROR(E37*H37," ")</f>
        <v>0</v>
      </c>
      <c r="J37" s="156">
        <f t="shared" ref="J37:J38" si="8">IFERROR(I37+G37," ")</f>
        <v>0</v>
      </c>
    </row>
    <row r="38" spans="1:10" s="1" customFormat="1" ht="27.95" customHeight="1" x14ac:dyDescent="0.2">
      <c r="A38" s="213">
        <v>6201</v>
      </c>
      <c r="B38" s="475" t="s">
        <v>161</v>
      </c>
      <c r="C38" s="475"/>
      <c r="D38" s="363"/>
      <c r="E38" s="115"/>
      <c r="F38" s="156">
        <f>IFERROR(ROUND(VLOOKUP($A38,'Ave Costs'!$A$1:$J$293, 6, FALSE), 2), " ")</f>
        <v>0.6</v>
      </c>
      <c r="G38" s="156">
        <f t="shared" si="6"/>
        <v>0</v>
      </c>
      <c r="H38" s="156">
        <f>IFERROR(ROUND(VLOOKUP($A38,'Ave Costs'!$A$1:$J$293, 7, FALSE), 2), " ")</f>
        <v>7</v>
      </c>
      <c r="I38" s="156">
        <f t="shared" si="7"/>
        <v>0</v>
      </c>
      <c r="J38" s="156">
        <f t="shared" si="8"/>
        <v>0</v>
      </c>
    </row>
    <row r="39" spans="1:10" s="1" customFormat="1" ht="27.95" customHeight="1" x14ac:dyDescent="0.2">
      <c r="A39" s="213">
        <v>6211</v>
      </c>
      <c r="B39" s="475" t="s">
        <v>163</v>
      </c>
      <c r="C39" s="475"/>
      <c r="D39" s="363"/>
      <c r="E39" s="115"/>
      <c r="F39" s="156">
        <f>IFERROR(ROUND(VLOOKUP($A39,'Ave Costs'!$A$1:$J$293, 6, FALSE), 2), " ")</f>
        <v>0.73</v>
      </c>
      <c r="G39" s="156">
        <f t="shared" si="0"/>
        <v>0</v>
      </c>
      <c r="H39" s="156">
        <f>IFERROR(ROUND(VLOOKUP($A39,'Ave Costs'!$A$1:$J$293, 7, FALSE), 2), " ")</f>
        <v>7</v>
      </c>
      <c r="I39" s="156">
        <f t="shared" si="1"/>
        <v>0</v>
      </c>
      <c r="J39" s="156">
        <f t="shared" si="2"/>
        <v>0</v>
      </c>
    </row>
    <row r="40" spans="1:10" s="1" customFormat="1" ht="27.95" customHeight="1" x14ac:dyDescent="0.2">
      <c r="A40" s="213">
        <v>6220</v>
      </c>
      <c r="B40" s="475" t="s">
        <v>164</v>
      </c>
      <c r="C40" s="475"/>
      <c r="D40" s="363"/>
      <c r="E40" s="115"/>
      <c r="F40" s="156">
        <f>IFERROR(ROUND(VLOOKUP($A40,'Ave Costs'!$A$1:$J$293, 6, FALSE), 2), " ")</f>
        <v>0.76</v>
      </c>
      <c r="G40" s="156">
        <f t="shared" si="0"/>
        <v>0</v>
      </c>
      <c r="H40" s="156">
        <f>IFERROR(ROUND(VLOOKUP($A40,'Ave Costs'!$A$1:$J$293, 7, FALSE), 2), " ")</f>
        <v>2.81</v>
      </c>
      <c r="I40" s="156">
        <f t="shared" si="1"/>
        <v>0</v>
      </c>
      <c r="J40" s="156">
        <f t="shared" si="2"/>
        <v>0</v>
      </c>
    </row>
    <row r="41" spans="1:10" s="1" customFormat="1" ht="27.95" customHeight="1" x14ac:dyDescent="0.2">
      <c r="A41" s="213">
        <v>6230</v>
      </c>
      <c r="B41" s="475" t="s">
        <v>165</v>
      </c>
      <c r="C41" s="475"/>
      <c r="D41" s="363"/>
      <c r="E41" s="115"/>
      <c r="F41" s="156">
        <f>IFERROR(ROUND(VLOOKUP($A41,'Ave Costs'!$A$1:$J$293, 6, FALSE), 2), " ")</f>
        <v>0.88</v>
      </c>
      <c r="G41" s="156">
        <f t="shared" si="0"/>
        <v>0</v>
      </c>
      <c r="H41" s="156">
        <f>IFERROR(ROUND(VLOOKUP($A41,'Ave Costs'!$A$1:$J$293, 7, FALSE), 2), " ")</f>
        <v>2.81</v>
      </c>
      <c r="I41" s="156">
        <f t="shared" si="1"/>
        <v>0</v>
      </c>
      <c r="J41" s="156">
        <f t="shared" si="2"/>
        <v>0</v>
      </c>
    </row>
    <row r="42" spans="1:10" s="1" customFormat="1" ht="27.95" customHeight="1" x14ac:dyDescent="0.2">
      <c r="A42" s="213">
        <v>6240</v>
      </c>
      <c r="B42" s="475" t="s">
        <v>166</v>
      </c>
      <c r="C42" s="475"/>
      <c r="D42" s="363"/>
      <c r="E42" s="115"/>
      <c r="F42" s="156">
        <f>IFERROR(ROUND(VLOOKUP($A42,'Ave Costs'!$A$1:$J$293, 6, FALSE), 2), " ")</f>
        <v>1.0900000000000001</v>
      </c>
      <c r="G42" s="156">
        <f t="shared" ref="G42:G44" si="9">IFERROR(E42*F42," ")</f>
        <v>0</v>
      </c>
      <c r="H42" s="156">
        <f>IFERROR(ROUND(VLOOKUP($A42,'Ave Costs'!$A$1:$J$293, 7, FALSE), 2), " ")</f>
        <v>2.81</v>
      </c>
      <c r="I42" s="156">
        <f t="shared" ref="I42:I44" si="10">IFERROR(E42*H42," ")</f>
        <v>0</v>
      </c>
      <c r="J42" s="156">
        <f t="shared" ref="J42:J44" si="11">IFERROR(I42+G42," ")</f>
        <v>0</v>
      </c>
    </row>
    <row r="43" spans="1:10" s="1" customFormat="1" ht="27.95" customHeight="1" x14ac:dyDescent="0.2">
      <c r="A43" s="213">
        <v>6285</v>
      </c>
      <c r="B43" s="475" t="s">
        <v>116</v>
      </c>
      <c r="C43" s="475"/>
      <c r="D43" s="363"/>
      <c r="E43" s="115"/>
      <c r="F43" s="156">
        <f>IFERROR(ROUND(VLOOKUP($A43,'Ave Costs'!$A$1:$J$293, 6, FALSE), 2), " ")</f>
        <v>15</v>
      </c>
      <c r="G43" s="156">
        <f t="shared" si="9"/>
        <v>0</v>
      </c>
      <c r="H43" s="156">
        <f>IFERROR(ROUND(VLOOKUP($A43,'Ave Costs'!$A$1:$J$293, 7, FALSE), 2), " ")</f>
        <v>37.880000000000003</v>
      </c>
      <c r="I43" s="156">
        <f t="shared" si="10"/>
        <v>0</v>
      </c>
      <c r="J43" s="156">
        <f t="shared" si="11"/>
        <v>0</v>
      </c>
    </row>
    <row r="44" spans="1:10" s="1" customFormat="1" ht="27.95" customHeight="1" x14ac:dyDescent="0.2">
      <c r="A44" s="213">
        <v>6440</v>
      </c>
      <c r="B44" s="475" t="s">
        <v>171</v>
      </c>
      <c r="C44" s="475"/>
      <c r="D44" s="363"/>
      <c r="E44" s="115"/>
      <c r="F44" s="156">
        <f>IFERROR(ROUND(VLOOKUP($A44,'Ave Costs'!$A$1:$J$293, 6, FALSE), 2), " ")</f>
        <v>14.14</v>
      </c>
      <c r="G44" s="157">
        <f t="shared" si="9"/>
        <v>0</v>
      </c>
      <c r="H44" s="156">
        <f>IFERROR(ROUND(VLOOKUP($A44,'Ave Costs'!$A$1:$J$293, 7, FALSE), 2), " ")</f>
        <v>16.62</v>
      </c>
      <c r="I44" s="157">
        <f t="shared" si="10"/>
        <v>0</v>
      </c>
      <c r="J44" s="157">
        <f t="shared" si="11"/>
        <v>0</v>
      </c>
    </row>
    <row r="45" spans="1:10" s="1" customFormat="1" ht="27.95" customHeight="1" x14ac:dyDescent="0.2">
      <c r="A45" s="213">
        <v>6460</v>
      </c>
      <c r="B45" s="475" t="s">
        <v>45</v>
      </c>
      <c r="C45" s="475"/>
      <c r="D45" s="363"/>
      <c r="E45" s="115"/>
      <c r="F45" s="156">
        <f>IFERROR(ROUND(VLOOKUP($A45,'Ave Costs'!$A$1:$J$293, 6, FALSE), 2), " ")</f>
        <v>0.15</v>
      </c>
      <c r="G45" s="156">
        <f t="shared" si="0"/>
        <v>0</v>
      </c>
      <c r="H45" s="156">
        <f>IFERROR(ROUND(VLOOKUP($A45,'Ave Costs'!$A$1:$J$293, 7, FALSE), 2), " ")</f>
        <v>0.12</v>
      </c>
      <c r="I45" s="156">
        <f t="shared" si="1"/>
        <v>0</v>
      </c>
      <c r="J45" s="156">
        <f t="shared" si="2"/>
        <v>0</v>
      </c>
    </row>
    <row r="46" spans="1:10" s="1" customFormat="1" ht="27.95" customHeight="1" thickBot="1" x14ac:dyDescent="0.25">
      <c r="A46" s="214">
        <v>6501</v>
      </c>
      <c r="B46" s="476" t="s">
        <v>120</v>
      </c>
      <c r="C46" s="476"/>
      <c r="D46" s="364"/>
      <c r="E46" s="116"/>
      <c r="F46" s="157">
        <f>IFERROR(ROUND(VLOOKUP($A46,'Ave Costs'!$A$1:$J$293, 6, FALSE), 2), " ")</f>
        <v>0.1</v>
      </c>
      <c r="G46" s="157">
        <f t="shared" si="0"/>
        <v>0</v>
      </c>
      <c r="H46" s="157">
        <f>IFERROR(ROUND(VLOOKUP($A46,'Ave Costs'!$A$1:$J$293, 7, FALSE), 2), " ")</f>
        <v>0.12</v>
      </c>
      <c r="I46" s="157">
        <f t="shared" si="1"/>
        <v>0</v>
      </c>
      <c r="J46" s="157">
        <f t="shared" si="2"/>
        <v>0</v>
      </c>
    </row>
    <row r="47" spans="1:10" s="1" customFormat="1" ht="27.95" customHeight="1" thickTop="1" x14ac:dyDescent="0.2">
      <c r="A47" s="216">
        <v>6270</v>
      </c>
      <c r="B47" s="477" t="s">
        <v>465</v>
      </c>
      <c r="C47" s="477"/>
      <c r="D47" s="217"/>
      <c r="E47" s="163"/>
      <c r="F47" s="164">
        <v>0</v>
      </c>
      <c r="G47" s="165">
        <f t="shared" ref="G47:G48" si="12">IFERROR(E47*F47," ")</f>
        <v>0</v>
      </c>
      <c r="H47" s="164">
        <v>0</v>
      </c>
      <c r="I47" s="165">
        <f t="shared" ref="I47:I48" si="13">IFERROR(E47*H47," ")</f>
        <v>0</v>
      </c>
      <c r="J47" s="165">
        <f t="shared" ref="J47:J48" si="14">IFERROR(I47+G47," ")</f>
        <v>0</v>
      </c>
    </row>
    <row r="48" spans="1:10" s="1" customFormat="1" ht="27.95" customHeight="1" thickBot="1" x14ac:dyDescent="0.25">
      <c r="A48" s="215">
        <v>6280</v>
      </c>
      <c r="B48" s="478" t="s">
        <v>465</v>
      </c>
      <c r="C48" s="478"/>
      <c r="D48" s="218"/>
      <c r="E48" s="160"/>
      <c r="F48" s="161">
        <v>0</v>
      </c>
      <c r="G48" s="162">
        <f t="shared" si="12"/>
        <v>0</v>
      </c>
      <c r="H48" s="161">
        <v>0</v>
      </c>
      <c r="I48" s="162">
        <f t="shared" si="13"/>
        <v>0</v>
      </c>
      <c r="J48" s="162">
        <f t="shared" si="14"/>
        <v>0</v>
      </c>
    </row>
    <row r="49" spans="1:10" ht="22.7" customHeight="1" thickBot="1" x14ac:dyDescent="0.3">
      <c r="F49" s="17" t="s">
        <v>10</v>
      </c>
      <c r="G49" s="17">
        <f>SUM(G4:G48)</f>
        <v>0</v>
      </c>
      <c r="H49" s="17" t="s">
        <v>72</v>
      </c>
      <c r="I49" s="17">
        <f>SUM(I4:I46)</f>
        <v>0</v>
      </c>
      <c r="J49" s="17">
        <f>SUM(J4:J46)</f>
        <v>0</v>
      </c>
    </row>
    <row r="50" spans="1:10" ht="15" x14ac:dyDescent="0.2">
      <c r="A50" s="15"/>
      <c r="B50" s="15"/>
      <c r="C50" s="13"/>
      <c r="D50" s="13"/>
    </row>
    <row r="51" spans="1:10" ht="15" x14ac:dyDescent="0.2">
      <c r="A51" s="15"/>
      <c r="B51" s="15"/>
      <c r="C51" s="13"/>
      <c r="D51" s="13"/>
    </row>
    <row r="52" spans="1:10" ht="15" x14ac:dyDescent="0.2">
      <c r="A52" s="15"/>
      <c r="B52" s="15"/>
      <c r="C52" s="13"/>
      <c r="D52" s="13"/>
    </row>
    <row r="53" spans="1:10" ht="15" x14ac:dyDescent="0.2">
      <c r="A53" s="15"/>
      <c r="B53" s="15"/>
      <c r="C53" s="13"/>
      <c r="D53" s="13"/>
    </row>
    <row r="54" spans="1:10" ht="15" x14ac:dyDescent="0.2">
      <c r="A54" s="15"/>
      <c r="B54" s="15"/>
      <c r="C54" s="13"/>
      <c r="D54" s="13"/>
    </row>
    <row r="55" spans="1:10" ht="15" x14ac:dyDescent="0.2">
      <c r="A55" s="15"/>
      <c r="B55" s="15"/>
      <c r="C55" s="13"/>
      <c r="D55" s="13"/>
    </row>
    <row r="56" spans="1:10" ht="15" x14ac:dyDescent="0.2">
      <c r="A56" s="15"/>
      <c r="B56" s="15"/>
      <c r="C56" s="13"/>
      <c r="D56" s="13"/>
    </row>
    <row r="57" spans="1:10" ht="15" x14ac:dyDescent="0.2">
      <c r="A57" s="15"/>
      <c r="B57" s="15"/>
      <c r="C57" s="13"/>
      <c r="D57" s="13"/>
    </row>
    <row r="58" spans="1:10" ht="15" x14ac:dyDescent="0.2">
      <c r="A58" s="15"/>
      <c r="B58" s="15"/>
      <c r="C58" s="13"/>
      <c r="D58" s="13"/>
    </row>
    <row r="59" spans="1:10" ht="15" x14ac:dyDescent="0.2">
      <c r="A59" s="15"/>
      <c r="B59" s="15"/>
      <c r="C59" s="13"/>
      <c r="D59" s="13"/>
    </row>
    <row r="60" spans="1:10" ht="15" x14ac:dyDescent="0.2">
      <c r="A60" s="15"/>
      <c r="B60" s="15"/>
      <c r="C60" s="13"/>
      <c r="D60" s="13"/>
    </row>
    <row r="61" spans="1:10" ht="15" x14ac:dyDescent="0.2">
      <c r="A61" s="15"/>
      <c r="B61" s="15"/>
      <c r="C61" s="13"/>
      <c r="D61" s="13"/>
    </row>
    <row r="62" spans="1:10" ht="15" x14ac:dyDescent="0.2">
      <c r="A62" s="15"/>
      <c r="B62" s="15"/>
      <c r="C62" s="13"/>
      <c r="D62" s="13"/>
    </row>
    <row r="63" spans="1:10" ht="15" x14ac:dyDescent="0.2">
      <c r="A63" s="15"/>
      <c r="B63" s="15"/>
      <c r="C63" s="13"/>
      <c r="D63" s="13"/>
    </row>
    <row r="64" spans="1:10" ht="15" x14ac:dyDescent="0.2">
      <c r="A64" s="15"/>
      <c r="B64" s="15"/>
      <c r="C64" s="13"/>
      <c r="D64" s="13"/>
    </row>
    <row r="65" spans="1:4" ht="15" x14ac:dyDescent="0.2">
      <c r="A65" s="15"/>
      <c r="B65" s="15"/>
      <c r="C65" s="13"/>
      <c r="D65" s="13"/>
    </row>
    <row r="66" spans="1:4" ht="15" x14ac:dyDescent="0.2">
      <c r="A66" s="15"/>
      <c r="B66" s="15"/>
      <c r="C66" s="13"/>
      <c r="D66" s="13"/>
    </row>
    <row r="67" spans="1:4" ht="15" x14ac:dyDescent="0.2">
      <c r="A67" s="15"/>
      <c r="B67" s="15"/>
      <c r="C67" s="13"/>
      <c r="D67" s="13"/>
    </row>
    <row r="68" spans="1:4" ht="15" x14ac:dyDescent="0.2">
      <c r="A68" s="15"/>
      <c r="B68" s="15"/>
      <c r="C68" s="13"/>
      <c r="D68" s="13"/>
    </row>
    <row r="69" spans="1:4" ht="15" x14ac:dyDescent="0.2">
      <c r="A69" s="15"/>
      <c r="B69" s="15"/>
      <c r="C69" s="13"/>
      <c r="D69" s="13"/>
    </row>
    <row r="70" spans="1:4" ht="15" x14ac:dyDescent="0.2">
      <c r="A70" s="15"/>
      <c r="B70" s="15"/>
      <c r="C70" s="13"/>
      <c r="D70" s="13"/>
    </row>
    <row r="71" spans="1:4" ht="15" x14ac:dyDescent="0.2">
      <c r="A71" s="15"/>
      <c r="B71" s="15"/>
      <c r="C71" s="13"/>
      <c r="D71" s="13"/>
    </row>
    <row r="72" spans="1:4" ht="15" x14ac:dyDescent="0.2">
      <c r="A72" s="15"/>
      <c r="B72" s="15"/>
      <c r="C72" s="13"/>
      <c r="D72" s="13"/>
    </row>
    <row r="73" spans="1:4" ht="15" x14ac:dyDescent="0.2">
      <c r="A73" s="15"/>
      <c r="B73" s="15"/>
      <c r="C73" s="13"/>
      <c r="D73" s="13"/>
    </row>
    <row r="74" spans="1:4" ht="15" x14ac:dyDescent="0.2">
      <c r="A74" s="15"/>
      <c r="B74" s="15"/>
      <c r="C74" s="13"/>
      <c r="D74" s="13"/>
    </row>
    <row r="75" spans="1:4" ht="15" x14ac:dyDescent="0.2">
      <c r="A75" s="15"/>
      <c r="B75" s="15"/>
      <c r="C75" s="13"/>
      <c r="D75" s="13"/>
    </row>
    <row r="76" spans="1:4" ht="15" x14ac:dyDescent="0.2">
      <c r="A76" s="15"/>
      <c r="B76" s="15"/>
      <c r="C76" s="13"/>
      <c r="D76" s="13"/>
    </row>
    <row r="77" spans="1:4" ht="15" x14ac:dyDescent="0.2">
      <c r="A77" s="15"/>
      <c r="B77" s="15"/>
      <c r="C77" s="13"/>
      <c r="D77" s="13"/>
    </row>
    <row r="78" spans="1:4" ht="15" x14ac:dyDescent="0.2">
      <c r="A78" s="15"/>
      <c r="B78" s="15"/>
      <c r="C78" s="13"/>
      <c r="D78" s="13"/>
    </row>
    <row r="79" spans="1:4" ht="15" x14ac:dyDescent="0.2">
      <c r="A79" s="15"/>
      <c r="B79" s="15"/>
      <c r="C79" s="13"/>
      <c r="D79" s="13"/>
    </row>
    <row r="80" spans="1:4" ht="15" x14ac:dyDescent="0.2">
      <c r="A80" s="15"/>
      <c r="B80" s="15"/>
      <c r="C80" s="13"/>
      <c r="D80" s="13"/>
    </row>
    <row r="81" spans="1:4" ht="15" x14ac:dyDescent="0.2">
      <c r="A81" s="15"/>
      <c r="B81" s="15"/>
      <c r="C81" s="13"/>
      <c r="D81" s="13"/>
    </row>
    <row r="82" spans="1:4" ht="15" x14ac:dyDescent="0.2">
      <c r="A82" s="15"/>
      <c r="B82" s="15"/>
      <c r="C82" s="13"/>
      <c r="D82" s="13"/>
    </row>
    <row r="83" spans="1:4" ht="15" x14ac:dyDescent="0.2">
      <c r="A83" s="15"/>
      <c r="B83" s="15"/>
      <c r="C83" s="13"/>
      <c r="D83" s="13"/>
    </row>
    <row r="84" spans="1:4" ht="15" x14ac:dyDescent="0.2">
      <c r="A84" s="15"/>
      <c r="B84" s="15"/>
      <c r="C84" s="13"/>
      <c r="D84" s="13"/>
    </row>
    <row r="85" spans="1:4" ht="15" x14ac:dyDescent="0.2">
      <c r="A85" s="15"/>
      <c r="B85" s="15"/>
      <c r="C85" s="13"/>
      <c r="D85" s="13"/>
    </row>
    <row r="86" spans="1:4" ht="15" customHeight="1" x14ac:dyDescent="0.3">
      <c r="A86" s="16"/>
      <c r="B86" s="16"/>
      <c r="C86" s="14"/>
      <c r="D86" s="14"/>
    </row>
    <row r="87" spans="1:4" ht="15" x14ac:dyDescent="0.2">
      <c r="A87" s="15"/>
      <c r="B87" s="15"/>
      <c r="C87" s="13"/>
      <c r="D87" s="13"/>
    </row>
    <row r="88" spans="1:4" ht="15.6" customHeight="1" x14ac:dyDescent="0.2">
      <c r="A88" s="15"/>
      <c r="B88" s="15"/>
      <c r="C88" s="13"/>
      <c r="D88" s="13"/>
    </row>
    <row r="89" spans="1:4" ht="15" x14ac:dyDescent="0.2">
      <c r="A89" s="15"/>
      <c r="B89" s="15"/>
      <c r="C89" s="13"/>
      <c r="D89" s="13"/>
    </row>
    <row r="90" spans="1:4" ht="15" x14ac:dyDescent="0.2">
      <c r="A90" s="15"/>
      <c r="B90" s="15"/>
      <c r="C90" s="13"/>
      <c r="D90" s="13"/>
    </row>
    <row r="91" spans="1:4" ht="15" x14ac:dyDescent="0.2">
      <c r="A91" s="15"/>
      <c r="B91" s="15"/>
      <c r="C91" s="13"/>
      <c r="D91" s="13"/>
    </row>
    <row r="92" spans="1:4" ht="15" x14ac:dyDescent="0.2">
      <c r="A92" s="15"/>
      <c r="B92" s="15"/>
      <c r="C92" s="13"/>
      <c r="D92" s="13"/>
    </row>
    <row r="93" spans="1:4" ht="15" x14ac:dyDescent="0.2">
      <c r="A93" s="15"/>
      <c r="B93" s="15"/>
      <c r="C93" s="13"/>
      <c r="D93" s="13"/>
    </row>
    <row r="94" spans="1:4" ht="15" x14ac:dyDescent="0.2">
      <c r="A94" s="15"/>
      <c r="B94" s="15"/>
      <c r="C94" s="13"/>
      <c r="D94" s="13"/>
    </row>
    <row r="95" spans="1:4" ht="30" customHeight="1" x14ac:dyDescent="0.2"/>
  </sheetData>
  <sheetProtection sheet="1" formatRows="0" selectLockedCells="1"/>
  <mergeCells count="49">
    <mergeCell ref="B46:C46"/>
    <mergeCell ref="B47:C47"/>
    <mergeCell ref="B48:C48"/>
    <mergeCell ref="B3:C3"/>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2:J2"/>
    <mergeCell ref="A1:C1"/>
    <mergeCell ref="I1:J1"/>
    <mergeCell ref="B4:C4"/>
    <mergeCell ref="B5:C5"/>
  </mergeCells>
  <pageMargins left="0.7" right="0.7" top="0.75" bottom="0.75" header="0.3" footer="0.3"/>
  <pageSetup scale="8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HideRowsInfiltrationCalc" altText="">
                <anchor moveWithCells="1" sizeWithCells="1">
                  <from>
                    <xdr:col>4</xdr:col>
                    <xdr:colOff>161925</xdr:colOff>
                    <xdr:row>0</xdr:row>
                    <xdr:rowOff>9525</xdr:rowOff>
                  </from>
                  <to>
                    <xdr:col>4</xdr:col>
                    <xdr:colOff>695325</xdr:colOff>
                    <xdr:row>0</xdr:row>
                    <xdr:rowOff>400050</xdr:rowOff>
                  </to>
                </anchor>
              </controlPr>
            </control>
          </mc:Choice>
        </mc:AlternateContent>
        <mc:AlternateContent xmlns:mc="http://schemas.openxmlformats.org/markup-compatibility/2006">
          <mc:Choice Requires="x14">
            <control shapeId="10242" r:id="rId5" name="Button 2">
              <controlPr defaultSize="0" print="0" autoFill="0" autoPict="0" macro="[0]!UnhideAllRowsInfiltrationCalc" altText="">
                <anchor moveWithCells="1" sizeWithCells="1">
                  <from>
                    <xdr:col>5</xdr:col>
                    <xdr:colOff>95250</xdr:colOff>
                    <xdr:row>0</xdr:row>
                    <xdr:rowOff>0</xdr:rowOff>
                  </from>
                  <to>
                    <xdr:col>5</xdr:col>
                    <xdr:colOff>628650</xdr:colOff>
                    <xdr:row>0</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366C-F250-4EDF-9A24-842C53D1BAC1}">
  <sheetPr codeName="Sheet9">
    <tabColor rgb="FF00B050"/>
    <pageSetUpPr fitToPage="1"/>
  </sheetPr>
  <dimension ref="A1:V37"/>
  <sheetViews>
    <sheetView showGridLines="0" zoomScaleNormal="100" workbookViewId="0">
      <selection activeCell="P4" sqref="P4"/>
    </sheetView>
  </sheetViews>
  <sheetFormatPr defaultColWidth="8.85546875" defaultRowHeight="15" x14ac:dyDescent="0.2"/>
  <cols>
    <col min="1" max="1" width="3.42578125" style="35" customWidth="1"/>
    <col min="2" max="2" width="3.28515625" style="34" customWidth="1"/>
    <col min="3" max="3" width="3" style="34" customWidth="1"/>
    <col min="4" max="4" width="5.28515625" style="34" customWidth="1"/>
    <col min="5" max="5" width="3" style="34" customWidth="1"/>
    <col min="6" max="6" width="5.28515625" style="34" customWidth="1"/>
    <col min="7" max="7" width="7.5703125" style="34" customWidth="1"/>
    <col min="8" max="8" width="2.85546875" style="34" customWidth="1"/>
    <col min="9" max="14" width="8.85546875" style="35"/>
    <col min="15" max="15" width="9.42578125" style="35" customWidth="1"/>
    <col min="16" max="16" width="9.7109375" style="35" customWidth="1"/>
    <col min="17" max="21" width="12.7109375" style="35" customWidth="1"/>
    <col min="22" max="22" width="8.7109375" style="35" customWidth="1"/>
    <col min="23" max="16384" width="8.85546875" style="35"/>
  </cols>
  <sheetData>
    <row r="1" spans="1:22" ht="38.450000000000003" customHeight="1" thickBot="1" x14ac:dyDescent="0.25">
      <c r="A1" s="482" t="s">
        <v>590</v>
      </c>
      <c r="B1" s="482"/>
      <c r="C1" s="482"/>
      <c r="D1" s="482"/>
      <c r="E1" s="482"/>
      <c r="F1" s="482"/>
      <c r="G1" s="482"/>
      <c r="H1" s="482"/>
      <c r="I1" s="481" t="s">
        <v>395</v>
      </c>
      <c r="J1" s="481"/>
      <c r="K1" s="481"/>
      <c r="L1" s="481"/>
      <c r="M1" s="481"/>
      <c r="N1" s="481"/>
      <c r="O1" s="481"/>
      <c r="P1" s="481"/>
      <c r="Q1" s="481"/>
      <c r="R1" s="481"/>
      <c r="S1" s="481"/>
      <c r="T1" s="481"/>
      <c r="U1" s="481"/>
    </row>
    <row r="2" spans="1:22" ht="15" customHeight="1" x14ac:dyDescent="0.2">
      <c r="A2" s="489" t="s">
        <v>381</v>
      </c>
      <c r="B2" s="490"/>
      <c r="C2" s="490"/>
      <c r="D2" s="490"/>
      <c r="E2" s="490"/>
      <c r="F2" s="490"/>
      <c r="G2" s="491"/>
      <c r="H2" s="86"/>
      <c r="I2" s="489" t="s">
        <v>393</v>
      </c>
      <c r="J2" s="490"/>
      <c r="K2" s="490"/>
      <c r="L2" s="490"/>
      <c r="M2" s="490"/>
      <c r="N2" s="490"/>
      <c r="O2" s="490"/>
      <c r="P2" s="233"/>
      <c r="Q2" s="234"/>
      <c r="R2" s="234"/>
      <c r="S2" s="234"/>
      <c r="T2" s="234"/>
      <c r="U2" s="235"/>
      <c r="V2" s="255"/>
    </row>
    <row r="3" spans="1:22" ht="30.6" customHeight="1" thickBot="1" x14ac:dyDescent="0.25">
      <c r="A3" s="492"/>
      <c r="B3" s="493"/>
      <c r="C3" s="493"/>
      <c r="D3" s="493"/>
      <c r="E3" s="493"/>
      <c r="F3" s="493"/>
      <c r="G3" s="494"/>
      <c r="H3" s="86"/>
      <c r="I3" s="495"/>
      <c r="J3" s="496"/>
      <c r="K3" s="496"/>
      <c r="L3" s="496"/>
      <c r="M3" s="496"/>
      <c r="N3" s="496"/>
      <c r="O3" s="496"/>
      <c r="P3" s="236" t="s">
        <v>104</v>
      </c>
      <c r="Q3" s="237" t="s">
        <v>105</v>
      </c>
      <c r="R3" s="237" t="s">
        <v>89</v>
      </c>
      <c r="S3" s="237" t="s">
        <v>106</v>
      </c>
      <c r="T3" s="237" t="s">
        <v>107</v>
      </c>
      <c r="U3" s="238" t="s">
        <v>382</v>
      </c>
      <c r="V3" s="255"/>
    </row>
    <row r="4" spans="1:22" x14ac:dyDescent="0.2">
      <c r="A4" s="497"/>
      <c r="B4" s="498"/>
      <c r="C4" s="499"/>
      <c r="D4" s="503"/>
      <c r="E4" s="505" t="s">
        <v>266</v>
      </c>
      <c r="F4" s="503"/>
      <c r="G4" s="507"/>
      <c r="H4" s="87"/>
      <c r="I4" s="101">
        <v>3030</v>
      </c>
      <c r="J4" s="509" t="s">
        <v>383</v>
      </c>
      <c r="K4" s="484"/>
      <c r="L4" s="484"/>
      <c r="M4" s="484"/>
      <c r="N4" s="484"/>
      <c r="O4" s="485"/>
      <c r="P4" s="356"/>
      <c r="Q4" s="104">
        <v>10</v>
      </c>
      <c r="R4" s="104">
        <f>P4*Q4</f>
        <v>0</v>
      </c>
      <c r="S4" s="104">
        <v>21.62</v>
      </c>
      <c r="T4" s="104">
        <f>P4*S4</f>
        <v>0</v>
      </c>
      <c r="U4" s="105">
        <f>R4+T4</f>
        <v>0</v>
      </c>
    </row>
    <row r="5" spans="1:22" ht="15.75" thickBot="1" x14ac:dyDescent="0.25">
      <c r="A5" s="500"/>
      <c r="B5" s="501"/>
      <c r="C5" s="502"/>
      <c r="D5" s="504"/>
      <c r="E5" s="506"/>
      <c r="F5" s="504"/>
      <c r="G5" s="508"/>
      <c r="H5" s="87"/>
      <c r="I5" s="102">
        <v>3050</v>
      </c>
      <c r="J5" s="529" t="s">
        <v>384</v>
      </c>
      <c r="K5" s="511"/>
      <c r="L5" s="511"/>
      <c r="M5" s="511"/>
      <c r="N5" s="511"/>
      <c r="O5" s="512"/>
      <c r="P5" s="357"/>
      <c r="Q5" s="106">
        <v>24.51</v>
      </c>
      <c r="R5" s="104">
        <f t="shared" ref="R5:R11" si="0">P5*Q5</f>
        <v>0</v>
      </c>
      <c r="S5" s="106">
        <v>40.020000000000003</v>
      </c>
      <c r="T5" s="106">
        <f t="shared" ref="T5:T10" si="1">P5*S5</f>
        <v>0</v>
      </c>
      <c r="U5" s="107">
        <f t="shared" ref="U5:U10" si="2">R5+T5</f>
        <v>0</v>
      </c>
    </row>
    <row r="6" spans="1:22" ht="15" customHeight="1" x14ac:dyDescent="0.2">
      <c r="A6" s="540" t="s">
        <v>394</v>
      </c>
      <c r="B6" s="540"/>
      <c r="C6" s="540"/>
      <c r="D6" s="540"/>
      <c r="E6" s="540"/>
      <c r="F6" s="540"/>
      <c r="G6" s="540"/>
      <c r="H6" s="87"/>
      <c r="I6" s="101">
        <v>3080</v>
      </c>
      <c r="J6" s="483" t="s">
        <v>576</v>
      </c>
      <c r="K6" s="484"/>
      <c r="L6" s="484"/>
      <c r="M6" s="484"/>
      <c r="N6" s="484"/>
      <c r="O6" s="485"/>
      <c r="P6" s="356"/>
      <c r="Q6" s="104">
        <v>1.0900000000000001</v>
      </c>
      <c r="R6" s="104">
        <f t="shared" si="0"/>
        <v>0</v>
      </c>
      <c r="S6" s="104">
        <v>2.81</v>
      </c>
      <c r="T6" s="106">
        <f t="shared" si="1"/>
        <v>0</v>
      </c>
      <c r="U6" s="105">
        <f t="shared" si="2"/>
        <v>0</v>
      </c>
    </row>
    <row r="7" spans="1:22" x14ac:dyDescent="0.2">
      <c r="A7" s="541"/>
      <c r="B7" s="541"/>
      <c r="C7" s="541"/>
      <c r="D7" s="541"/>
      <c r="E7" s="541"/>
      <c r="F7" s="541"/>
      <c r="G7" s="541"/>
      <c r="H7" s="87"/>
      <c r="I7" s="103">
        <v>7060</v>
      </c>
      <c r="J7" s="486" t="s">
        <v>577</v>
      </c>
      <c r="K7" s="487"/>
      <c r="L7" s="487"/>
      <c r="M7" s="487"/>
      <c r="N7" s="487"/>
      <c r="O7" s="488"/>
      <c r="P7" s="358"/>
      <c r="Q7" s="108">
        <v>2.94</v>
      </c>
      <c r="R7" s="104">
        <f t="shared" si="0"/>
        <v>0</v>
      </c>
      <c r="S7" s="108">
        <v>5</v>
      </c>
      <c r="T7" s="106">
        <f t="shared" si="1"/>
        <v>0</v>
      </c>
      <c r="U7" s="105">
        <f t="shared" si="2"/>
        <v>0</v>
      </c>
    </row>
    <row r="8" spans="1:22" x14ac:dyDescent="0.2">
      <c r="A8" s="541"/>
      <c r="B8" s="541"/>
      <c r="C8" s="541"/>
      <c r="D8" s="541"/>
      <c r="E8" s="541"/>
      <c r="F8" s="541"/>
      <c r="G8" s="541"/>
      <c r="H8" s="87"/>
      <c r="I8" s="101">
        <v>7080</v>
      </c>
      <c r="J8" s="483" t="s">
        <v>580</v>
      </c>
      <c r="K8" s="484"/>
      <c r="L8" s="484"/>
      <c r="M8" s="484"/>
      <c r="N8" s="484"/>
      <c r="O8" s="485"/>
      <c r="P8" s="356"/>
      <c r="Q8" s="104">
        <v>0.77</v>
      </c>
      <c r="R8" s="104">
        <f t="shared" si="0"/>
        <v>0</v>
      </c>
      <c r="S8" s="104">
        <v>5</v>
      </c>
      <c r="T8" s="106">
        <f t="shared" si="1"/>
        <v>0</v>
      </c>
      <c r="U8" s="105">
        <f t="shared" si="2"/>
        <v>0</v>
      </c>
    </row>
    <row r="9" spans="1:22" x14ac:dyDescent="0.2">
      <c r="A9" s="88"/>
      <c r="B9" s="88"/>
      <c r="C9" s="88"/>
      <c r="D9" s="88"/>
      <c r="E9" s="88"/>
      <c r="F9" s="88"/>
      <c r="G9" s="88"/>
      <c r="H9" s="87"/>
      <c r="I9" s="101">
        <v>7010</v>
      </c>
      <c r="J9" s="510" t="s">
        <v>578</v>
      </c>
      <c r="K9" s="511"/>
      <c r="L9" s="511"/>
      <c r="M9" s="511"/>
      <c r="N9" s="511"/>
      <c r="O9" s="512"/>
      <c r="P9" s="356"/>
      <c r="Q9" s="104">
        <v>0.44</v>
      </c>
      <c r="R9" s="104">
        <f t="shared" si="0"/>
        <v>0</v>
      </c>
      <c r="S9" s="104">
        <v>5</v>
      </c>
      <c r="T9" s="106">
        <f t="shared" si="1"/>
        <v>0</v>
      </c>
      <c r="U9" s="105">
        <f t="shared" si="2"/>
        <v>0</v>
      </c>
    </row>
    <row r="10" spans="1:22" x14ac:dyDescent="0.2">
      <c r="A10" s="513"/>
      <c r="B10" s="513"/>
      <c r="C10" s="85"/>
      <c r="D10" s="87"/>
      <c r="E10" s="87"/>
      <c r="F10" s="89"/>
      <c r="G10" s="87"/>
      <c r="H10" s="87"/>
      <c r="I10" s="101">
        <v>7020</v>
      </c>
      <c r="J10" s="510" t="s">
        <v>579</v>
      </c>
      <c r="K10" s="511"/>
      <c r="L10" s="511"/>
      <c r="M10" s="511"/>
      <c r="N10" s="511"/>
      <c r="O10" s="512"/>
      <c r="P10" s="356"/>
      <c r="Q10" s="104">
        <v>0.78</v>
      </c>
      <c r="R10" s="104">
        <f t="shared" si="0"/>
        <v>0</v>
      </c>
      <c r="S10" s="104">
        <v>5</v>
      </c>
      <c r="T10" s="106">
        <f t="shared" si="1"/>
        <v>0</v>
      </c>
      <c r="U10" s="105">
        <f t="shared" si="2"/>
        <v>0</v>
      </c>
    </row>
    <row r="11" spans="1:22" ht="7.5" customHeight="1" x14ac:dyDescent="0.2">
      <c r="A11" s="513"/>
      <c r="B11" s="513"/>
      <c r="C11" s="514"/>
      <c r="D11" s="90"/>
      <c r="E11" s="515">
        <f>F4/12</f>
        <v>0</v>
      </c>
      <c r="F11" s="516"/>
      <c r="G11" s="91"/>
      <c r="H11" s="87"/>
      <c r="I11" s="519">
        <v>7140</v>
      </c>
      <c r="J11" s="521" t="s">
        <v>219</v>
      </c>
      <c r="K11" s="522"/>
      <c r="L11" s="522"/>
      <c r="M11" s="522"/>
      <c r="N11" s="522"/>
      <c r="O11" s="523"/>
      <c r="P11" s="530"/>
      <c r="Q11" s="532">
        <v>1.78</v>
      </c>
      <c r="R11" s="532">
        <f t="shared" si="0"/>
        <v>0</v>
      </c>
      <c r="S11" s="532">
        <v>2.72</v>
      </c>
      <c r="T11" s="532">
        <f>P11*S11</f>
        <v>0</v>
      </c>
      <c r="U11" s="527">
        <f>R11+T11</f>
        <v>0</v>
      </c>
    </row>
    <row r="12" spans="1:22" ht="7.5" customHeight="1" x14ac:dyDescent="0.2">
      <c r="A12" s="513"/>
      <c r="B12" s="513"/>
      <c r="C12" s="514"/>
      <c r="D12" s="92"/>
      <c r="E12" s="517"/>
      <c r="F12" s="518"/>
      <c r="G12" s="93"/>
      <c r="H12" s="87"/>
      <c r="I12" s="520"/>
      <c r="J12" s="524"/>
      <c r="K12" s="525"/>
      <c r="L12" s="525"/>
      <c r="M12" s="525"/>
      <c r="N12" s="525"/>
      <c r="O12" s="526"/>
      <c r="P12" s="531"/>
      <c r="Q12" s="533"/>
      <c r="R12" s="533"/>
      <c r="S12" s="533"/>
      <c r="T12" s="533"/>
      <c r="U12" s="528"/>
    </row>
    <row r="13" spans="1:22" ht="15.75" thickBot="1" x14ac:dyDescent="0.25">
      <c r="A13" s="487"/>
      <c r="B13" s="487"/>
      <c r="C13" s="87"/>
      <c r="D13" s="95"/>
      <c r="E13" s="95"/>
      <c r="F13" s="95"/>
      <c r="G13" s="95"/>
      <c r="H13" s="87"/>
      <c r="I13" s="101">
        <v>7150</v>
      </c>
      <c r="J13" s="509" t="s">
        <v>220</v>
      </c>
      <c r="K13" s="484"/>
      <c r="L13" s="484"/>
      <c r="M13" s="484"/>
      <c r="N13" s="484"/>
      <c r="O13" s="485"/>
      <c r="P13" s="356"/>
      <c r="Q13" s="104">
        <v>2.1</v>
      </c>
      <c r="R13" s="104">
        <f>P13*Q13</f>
        <v>0</v>
      </c>
      <c r="S13" s="104">
        <v>2.72</v>
      </c>
      <c r="T13" s="104">
        <f t="shared" ref="T13:T15" si="3">P13*S13</f>
        <v>0</v>
      </c>
      <c r="U13" s="105">
        <f t="shared" ref="U13:U15" si="4">R13+T13</f>
        <v>0</v>
      </c>
    </row>
    <row r="14" spans="1:22" x14ac:dyDescent="0.2">
      <c r="A14" s="93"/>
      <c r="B14" s="87"/>
      <c r="C14" s="87"/>
      <c r="D14" s="227"/>
      <c r="E14" s="228"/>
      <c r="F14" s="228"/>
      <c r="G14" s="229"/>
      <c r="H14" s="87"/>
      <c r="I14" s="101">
        <v>7200</v>
      </c>
      <c r="J14" s="509" t="s">
        <v>385</v>
      </c>
      <c r="K14" s="484"/>
      <c r="L14" s="484"/>
      <c r="M14" s="484"/>
      <c r="N14" s="484"/>
      <c r="O14" s="485"/>
      <c r="P14" s="356"/>
      <c r="Q14" s="104">
        <v>2.7</v>
      </c>
      <c r="R14" s="104">
        <f t="shared" ref="R14:R15" si="5">P14*Q14</f>
        <v>0</v>
      </c>
      <c r="S14" s="104">
        <v>3.74</v>
      </c>
      <c r="T14" s="104">
        <f t="shared" si="3"/>
        <v>0</v>
      </c>
      <c r="U14" s="105">
        <f t="shared" si="4"/>
        <v>0</v>
      </c>
    </row>
    <row r="15" spans="1:22" x14ac:dyDescent="0.2">
      <c r="A15" s="96"/>
      <c r="B15" s="87"/>
      <c r="C15" s="87"/>
      <c r="D15" s="227"/>
      <c r="E15" s="228"/>
      <c r="F15" s="228"/>
      <c r="G15" s="229"/>
      <c r="H15" s="87"/>
      <c r="I15" s="101">
        <v>7190</v>
      </c>
      <c r="J15" s="529" t="s">
        <v>225</v>
      </c>
      <c r="K15" s="511"/>
      <c r="L15" s="511"/>
      <c r="M15" s="511"/>
      <c r="N15" s="511"/>
      <c r="O15" s="512"/>
      <c r="P15" s="356"/>
      <c r="Q15" s="104">
        <v>2.23</v>
      </c>
      <c r="R15" s="104">
        <f t="shared" si="5"/>
        <v>0</v>
      </c>
      <c r="S15" s="104">
        <v>3.74</v>
      </c>
      <c r="T15" s="104">
        <f t="shared" si="3"/>
        <v>0</v>
      </c>
      <c r="U15" s="105">
        <f t="shared" si="4"/>
        <v>0</v>
      </c>
    </row>
    <row r="16" spans="1:22" x14ac:dyDescent="0.2">
      <c r="A16" s="96"/>
      <c r="B16" s="87"/>
      <c r="C16" s="87"/>
      <c r="D16" s="227"/>
      <c r="E16" s="228"/>
      <c r="F16" s="226"/>
      <c r="G16" s="229"/>
      <c r="H16" s="87"/>
      <c r="I16" s="101">
        <v>6741</v>
      </c>
      <c r="J16" s="529" t="s">
        <v>188</v>
      </c>
      <c r="K16" s="511"/>
      <c r="L16" s="511"/>
      <c r="M16" s="511"/>
      <c r="N16" s="511"/>
      <c r="O16" s="512"/>
      <c r="P16" s="356"/>
      <c r="Q16" s="104">
        <v>25</v>
      </c>
      <c r="R16" s="104">
        <f>P16*Q16</f>
        <v>0</v>
      </c>
      <c r="S16" s="104">
        <v>37.5</v>
      </c>
      <c r="T16" s="104">
        <f>P16*S16</f>
        <v>0</v>
      </c>
      <c r="U16" s="105">
        <f>R16+T16</f>
        <v>0</v>
      </c>
    </row>
    <row r="17" spans="1:21" ht="15" customHeight="1" x14ac:dyDescent="0.25">
      <c r="A17" s="535">
        <f>D4/12</f>
        <v>0</v>
      </c>
      <c r="B17" s="536"/>
      <c r="C17" s="97"/>
      <c r="D17" s="537">
        <f>ROUNDUP(A17*E11, 0)</f>
        <v>0</v>
      </c>
      <c r="E17" s="538"/>
      <c r="F17" s="230" t="s">
        <v>108</v>
      </c>
      <c r="G17" s="229"/>
      <c r="H17" s="87"/>
      <c r="I17" s="101">
        <v>6742</v>
      </c>
      <c r="J17" s="529" t="s">
        <v>189</v>
      </c>
      <c r="K17" s="511"/>
      <c r="L17" s="511"/>
      <c r="M17" s="511"/>
      <c r="N17" s="511"/>
      <c r="O17" s="512"/>
      <c r="P17" s="356"/>
      <c r="Q17" s="104">
        <v>30</v>
      </c>
      <c r="R17" s="104">
        <f t="shared" ref="R17" si="6">P17*Q17</f>
        <v>0</v>
      </c>
      <c r="S17" s="104">
        <v>37.5</v>
      </c>
      <c r="T17" s="104">
        <f t="shared" ref="T17" si="7">P17*S17</f>
        <v>0</v>
      </c>
      <c r="U17" s="105">
        <f t="shared" ref="U17" si="8">R17+T17</f>
        <v>0</v>
      </c>
    </row>
    <row r="18" spans="1:21" x14ac:dyDescent="0.2">
      <c r="A18" s="96"/>
      <c r="B18" s="87"/>
      <c r="C18" s="87"/>
      <c r="D18" s="227"/>
      <c r="E18" s="228"/>
      <c r="F18" s="226"/>
      <c r="G18" s="229"/>
      <c r="H18" s="87"/>
      <c r="I18" s="101">
        <v>6700</v>
      </c>
      <c r="J18" s="529" t="s">
        <v>109</v>
      </c>
      <c r="K18" s="511"/>
      <c r="L18" s="511"/>
      <c r="M18" s="511"/>
      <c r="N18" s="511"/>
      <c r="O18" s="512"/>
      <c r="P18" s="356"/>
      <c r="Q18" s="104">
        <v>6.27</v>
      </c>
      <c r="R18" s="104">
        <f>P18*Q18</f>
        <v>0</v>
      </c>
      <c r="S18" s="104">
        <v>12.32</v>
      </c>
      <c r="T18" s="104">
        <f>P18*S18</f>
        <v>0</v>
      </c>
      <c r="U18" s="105">
        <f>R18+T18</f>
        <v>0</v>
      </c>
    </row>
    <row r="19" spans="1:21" ht="15.75" thickBot="1" x14ac:dyDescent="0.25">
      <c r="A19" s="91"/>
      <c r="B19" s="94"/>
      <c r="C19" s="87"/>
      <c r="D19" s="227"/>
      <c r="E19" s="228"/>
      <c r="F19" s="228"/>
      <c r="G19" s="229"/>
      <c r="H19" s="87"/>
      <c r="I19" s="101">
        <v>6120</v>
      </c>
      <c r="J19" s="529" t="s">
        <v>386</v>
      </c>
      <c r="K19" s="511"/>
      <c r="L19" s="511"/>
      <c r="M19" s="511"/>
      <c r="N19" s="511"/>
      <c r="O19" s="512"/>
      <c r="P19" s="356"/>
      <c r="Q19" s="104">
        <v>5.7</v>
      </c>
      <c r="R19" s="104">
        <f>P19*Q19</f>
        <v>0</v>
      </c>
      <c r="S19" s="104">
        <v>18.75</v>
      </c>
      <c r="T19" s="104">
        <f>P19*S19</f>
        <v>0</v>
      </c>
      <c r="U19" s="107">
        <f>R19+T19</f>
        <v>0</v>
      </c>
    </row>
    <row r="20" spans="1:21" ht="15.75" thickBot="1" x14ac:dyDescent="0.25">
      <c r="A20" s="534"/>
      <c r="B20" s="534"/>
      <c r="C20" s="87"/>
      <c r="D20" s="98"/>
      <c r="E20" s="98"/>
      <c r="F20" s="98"/>
      <c r="G20" s="98"/>
      <c r="H20" s="87"/>
      <c r="I20" s="101">
        <v>6640</v>
      </c>
      <c r="J20" s="509" t="s">
        <v>387</v>
      </c>
      <c r="K20" s="484"/>
      <c r="L20" s="484"/>
      <c r="M20" s="484"/>
      <c r="N20" s="484"/>
      <c r="O20" s="485"/>
      <c r="P20" s="356"/>
      <c r="Q20" s="104">
        <v>7.31</v>
      </c>
      <c r="R20" s="104">
        <f>P20*Q20</f>
        <v>0</v>
      </c>
      <c r="S20" s="104">
        <v>9.65</v>
      </c>
      <c r="T20" s="104">
        <f>P20*S20</f>
        <v>0</v>
      </c>
      <c r="U20" s="107">
        <f>R20+T20</f>
        <v>0</v>
      </c>
    </row>
    <row r="21" spans="1:21" ht="16.5" thickBot="1" x14ac:dyDescent="0.3">
      <c r="A21" s="99"/>
      <c r="B21" s="542" t="s">
        <v>388</v>
      </c>
      <c r="C21" s="542"/>
      <c r="D21" s="542"/>
      <c r="E21" s="542"/>
      <c r="F21" s="231">
        <f>(CEILING(A17,1) + CEILING(E11,1)) * 2</f>
        <v>0</v>
      </c>
      <c r="G21" s="232" t="s">
        <v>389</v>
      </c>
      <c r="H21" s="87"/>
      <c r="I21" s="101">
        <v>6690</v>
      </c>
      <c r="J21" s="509" t="s">
        <v>110</v>
      </c>
      <c r="K21" s="484"/>
      <c r="L21" s="484"/>
      <c r="M21" s="484"/>
      <c r="N21" s="484"/>
      <c r="O21" s="485"/>
      <c r="P21" s="356"/>
      <c r="Q21" s="104">
        <v>3.96</v>
      </c>
      <c r="R21" s="104">
        <f>P21*Q21</f>
        <v>0</v>
      </c>
      <c r="S21" s="104">
        <v>9.5</v>
      </c>
      <c r="T21" s="104">
        <f>P21*S21</f>
        <v>0</v>
      </c>
      <c r="U21" s="105">
        <f>R21+T21</f>
        <v>0</v>
      </c>
    </row>
    <row r="22" spans="1:21" ht="23.45" customHeight="1" x14ac:dyDescent="0.2">
      <c r="A22" s="539"/>
      <c r="B22" s="539"/>
      <c r="C22" s="87"/>
      <c r="D22" s="87"/>
      <c r="E22" s="87"/>
      <c r="F22" s="85"/>
      <c r="G22" s="87"/>
      <c r="H22" s="87"/>
      <c r="I22" s="549" t="s">
        <v>390</v>
      </c>
      <c r="J22" s="550"/>
      <c r="K22" s="550"/>
      <c r="L22" s="550"/>
      <c r="M22" s="550"/>
      <c r="N22" s="550"/>
      <c r="O22" s="550"/>
      <c r="P22" s="550"/>
      <c r="Q22" s="550"/>
      <c r="R22" s="550"/>
      <c r="S22" s="550"/>
      <c r="T22" s="550"/>
      <c r="U22" s="551"/>
    </row>
    <row r="23" spans="1:21" ht="15" customHeight="1" x14ac:dyDescent="0.2">
      <c r="A23" s="513"/>
      <c r="B23" s="513"/>
      <c r="C23" s="85"/>
      <c r="D23" s="87"/>
      <c r="E23" s="87"/>
      <c r="F23" s="100"/>
      <c r="G23" s="87"/>
      <c r="H23" s="87"/>
      <c r="I23" s="360"/>
      <c r="J23" s="543"/>
      <c r="K23" s="544"/>
      <c r="L23" s="544"/>
      <c r="M23" s="544"/>
      <c r="N23" s="544"/>
      <c r="O23" s="545"/>
      <c r="P23" s="356"/>
      <c r="Q23" s="113">
        <v>0</v>
      </c>
      <c r="R23" s="104">
        <f>P23*Q23</f>
        <v>0</v>
      </c>
      <c r="S23" s="113">
        <v>0</v>
      </c>
      <c r="T23" s="104">
        <f>P23*S23</f>
        <v>0</v>
      </c>
      <c r="U23" s="105">
        <f>R23+T23</f>
        <v>0</v>
      </c>
    </row>
    <row r="24" spans="1:21" x14ac:dyDescent="0.2">
      <c r="A24" s="539"/>
      <c r="B24" s="539"/>
      <c r="C24" s="87"/>
      <c r="D24" s="87"/>
      <c r="E24" s="87"/>
      <c r="F24" s="87"/>
      <c r="G24" s="87"/>
      <c r="H24" s="87"/>
      <c r="I24" s="360"/>
      <c r="J24" s="543"/>
      <c r="K24" s="544"/>
      <c r="L24" s="544"/>
      <c r="M24" s="544"/>
      <c r="N24" s="544"/>
      <c r="O24" s="545"/>
      <c r="P24" s="356"/>
      <c r="Q24" s="113">
        <v>0</v>
      </c>
      <c r="R24" s="104">
        <f t="shared" ref="R24:R26" si="9">P24*Q24</f>
        <v>0</v>
      </c>
      <c r="S24" s="113">
        <v>0</v>
      </c>
      <c r="T24" s="104">
        <f t="shared" ref="T24:T26" si="10">P24*S24</f>
        <v>0</v>
      </c>
      <c r="U24" s="107">
        <f t="shared" ref="U24:U26" si="11">R24+T24</f>
        <v>0</v>
      </c>
    </row>
    <row r="25" spans="1:21" x14ac:dyDescent="0.2">
      <c r="A25" s="539"/>
      <c r="B25" s="539"/>
      <c r="C25" s="87"/>
      <c r="D25" s="87"/>
      <c r="E25" s="87"/>
      <c r="F25" s="87"/>
      <c r="G25" s="87"/>
      <c r="H25" s="87"/>
      <c r="I25" s="360"/>
      <c r="J25" s="543"/>
      <c r="K25" s="544"/>
      <c r="L25" s="544"/>
      <c r="M25" s="544"/>
      <c r="N25" s="544"/>
      <c r="O25" s="545"/>
      <c r="P25" s="356"/>
      <c r="Q25" s="113">
        <v>0</v>
      </c>
      <c r="R25" s="104">
        <f t="shared" si="9"/>
        <v>0</v>
      </c>
      <c r="S25" s="113">
        <v>0</v>
      </c>
      <c r="T25" s="104">
        <f t="shared" si="10"/>
        <v>0</v>
      </c>
      <c r="U25" s="107">
        <f t="shared" si="11"/>
        <v>0</v>
      </c>
    </row>
    <row r="26" spans="1:21" ht="15.75" thickBot="1" x14ac:dyDescent="0.25">
      <c r="A26" s="539"/>
      <c r="B26" s="539"/>
      <c r="C26" s="87"/>
      <c r="D26" s="87"/>
      <c r="E26" s="87"/>
      <c r="F26" s="87"/>
      <c r="G26" s="87"/>
      <c r="H26" s="87"/>
      <c r="I26" s="361"/>
      <c r="J26" s="546"/>
      <c r="K26" s="547"/>
      <c r="L26" s="547"/>
      <c r="M26" s="547"/>
      <c r="N26" s="547"/>
      <c r="O26" s="548"/>
      <c r="P26" s="359"/>
      <c r="Q26" s="114">
        <v>0</v>
      </c>
      <c r="R26" s="106">
        <f t="shared" si="9"/>
        <v>0</v>
      </c>
      <c r="S26" s="114">
        <v>0</v>
      </c>
      <c r="T26" s="106">
        <f t="shared" si="10"/>
        <v>0</v>
      </c>
      <c r="U26" s="110">
        <f t="shared" si="11"/>
        <v>0</v>
      </c>
    </row>
    <row r="27" spans="1:21" ht="25.15" customHeight="1" thickBot="1" x14ac:dyDescent="0.3">
      <c r="A27" s="539"/>
      <c r="B27" s="539"/>
      <c r="C27" s="87"/>
      <c r="D27" s="87"/>
      <c r="E27" s="87"/>
      <c r="F27" s="87"/>
      <c r="G27" s="87"/>
      <c r="H27" s="87"/>
      <c r="I27" s="87"/>
      <c r="J27" s="87"/>
      <c r="K27" s="87"/>
      <c r="L27" s="87"/>
      <c r="M27" s="87"/>
      <c r="N27" s="87"/>
      <c r="O27" s="87"/>
      <c r="P27" s="85"/>
      <c r="Q27" s="354" t="s">
        <v>309</v>
      </c>
      <c r="R27" s="109">
        <f>SUM(R4:R26)</f>
        <v>0</v>
      </c>
      <c r="S27" s="354" t="s">
        <v>72</v>
      </c>
      <c r="T27" s="109">
        <f>SUM(T4:T26)</f>
        <v>0</v>
      </c>
      <c r="U27" s="111">
        <f>SUM(U4:U26)</f>
        <v>0</v>
      </c>
    </row>
    <row r="28" spans="1:21" x14ac:dyDescent="0.2">
      <c r="A28" s="539"/>
      <c r="B28" s="539"/>
      <c r="C28" s="87"/>
      <c r="D28" s="87"/>
      <c r="E28" s="87"/>
      <c r="F28" s="87"/>
      <c r="G28" s="87"/>
      <c r="H28" s="87"/>
      <c r="I28" s="87"/>
      <c r="J28" s="87"/>
      <c r="K28" s="87"/>
      <c r="L28" s="87"/>
      <c r="M28" s="87"/>
      <c r="N28" s="87"/>
      <c r="O28" s="87"/>
      <c r="P28" s="85"/>
      <c r="Q28" s="85"/>
      <c r="R28" s="85"/>
      <c r="S28" s="85"/>
      <c r="T28" s="85"/>
      <c r="U28" s="85"/>
    </row>
    <row r="37" ht="23.45" customHeight="1" x14ac:dyDescent="0.2"/>
  </sheetData>
  <sheetProtection sheet="1" selectLockedCells="1"/>
  <mergeCells count="55">
    <mergeCell ref="A28:B28"/>
    <mergeCell ref="J5:O5"/>
    <mergeCell ref="J10:O10"/>
    <mergeCell ref="A6:G8"/>
    <mergeCell ref="B21:E21"/>
    <mergeCell ref="A25:B25"/>
    <mergeCell ref="J25:O25"/>
    <mergeCell ref="A26:B26"/>
    <mergeCell ref="J26:O26"/>
    <mergeCell ref="A27:B27"/>
    <mergeCell ref="A22:B22"/>
    <mergeCell ref="I22:U22"/>
    <mergeCell ref="A23:B23"/>
    <mergeCell ref="J23:O23"/>
    <mergeCell ref="A24:B24"/>
    <mergeCell ref="J24:O24"/>
    <mergeCell ref="J19:O19"/>
    <mergeCell ref="A20:B20"/>
    <mergeCell ref="J20:O20"/>
    <mergeCell ref="J21:O21"/>
    <mergeCell ref="J16:O16"/>
    <mergeCell ref="A17:B17"/>
    <mergeCell ref="D17:E17"/>
    <mergeCell ref="J17:O17"/>
    <mergeCell ref="J18:O18"/>
    <mergeCell ref="U11:U12"/>
    <mergeCell ref="A13:B13"/>
    <mergeCell ref="J13:O13"/>
    <mergeCell ref="J14:O14"/>
    <mergeCell ref="J15:O15"/>
    <mergeCell ref="P11:P12"/>
    <mergeCell ref="Q11:Q12"/>
    <mergeCell ref="R11:R12"/>
    <mergeCell ref="S11:S12"/>
    <mergeCell ref="T11:T12"/>
    <mergeCell ref="J8:O8"/>
    <mergeCell ref="J9:O9"/>
    <mergeCell ref="A10:B10"/>
    <mergeCell ref="A11:B12"/>
    <mergeCell ref="C11:C12"/>
    <mergeCell ref="E11:F12"/>
    <mergeCell ref="I11:I12"/>
    <mergeCell ref="J11:O12"/>
    <mergeCell ref="I1:U1"/>
    <mergeCell ref="A1:H1"/>
    <mergeCell ref="J6:O6"/>
    <mergeCell ref="J7:O7"/>
    <mergeCell ref="A2:G3"/>
    <mergeCell ref="I2:O3"/>
    <mergeCell ref="A4:C5"/>
    <mergeCell ref="D4:D5"/>
    <mergeCell ref="E4:E5"/>
    <mergeCell ref="F4:F5"/>
    <mergeCell ref="G4:G5"/>
    <mergeCell ref="J4:O4"/>
  </mergeCells>
  <printOptions horizontalCentered="1"/>
  <pageMargins left="0.25" right="0.25" top="0.25" bottom="0.25" header="0" footer="0"/>
  <pageSetup scale="80" fitToHeight="0"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0176B-12F8-4229-8C14-B4A53F4EC18D}">
  <sheetPr codeName="Sheet4">
    <tabColor theme="9" tint="0.39997558519241921"/>
  </sheetPr>
  <dimension ref="A1:J36"/>
  <sheetViews>
    <sheetView showGridLines="0" workbookViewId="0">
      <selection activeCell="A2" sqref="A2:H2"/>
    </sheetView>
  </sheetViews>
  <sheetFormatPr defaultRowHeight="12.75" x14ac:dyDescent="0.2"/>
  <cols>
    <col min="1" max="1" width="7" customWidth="1"/>
    <col min="2" max="2" width="4.28515625" customWidth="1"/>
    <col min="3" max="3" width="28" customWidth="1"/>
    <col min="4" max="4" width="43.7109375" customWidth="1"/>
    <col min="5" max="5" width="13" customWidth="1"/>
    <col min="6" max="6" width="12.42578125" customWidth="1"/>
    <col min="7" max="7" width="14.140625" customWidth="1"/>
    <col min="8" max="8" width="11.85546875" customWidth="1"/>
    <col min="9" max="9" width="13.42578125" customWidth="1"/>
    <col min="10" max="10" width="12.7109375" customWidth="1"/>
  </cols>
  <sheetData>
    <row r="1" spans="1:10" ht="33.6" customHeight="1" thickBot="1" x14ac:dyDescent="0.35">
      <c r="A1" s="561" t="s">
        <v>462</v>
      </c>
      <c r="B1" s="561"/>
      <c r="C1" s="561"/>
      <c r="D1" s="344"/>
      <c r="E1" s="344"/>
      <c r="F1" s="344"/>
      <c r="G1" s="344"/>
      <c r="H1" s="32" t="s">
        <v>94</v>
      </c>
      <c r="I1" s="554">
        <f>'Work Order'!C4</f>
        <v>0</v>
      </c>
      <c r="J1" s="554"/>
    </row>
    <row r="2" spans="1:10" ht="15.6" customHeight="1" x14ac:dyDescent="0.25">
      <c r="A2" s="559" t="s">
        <v>463</v>
      </c>
      <c r="B2" s="560"/>
      <c r="C2" s="560"/>
      <c r="D2" s="560"/>
      <c r="E2" s="560"/>
      <c r="F2" s="560"/>
      <c r="G2" s="560"/>
      <c r="H2" s="560"/>
      <c r="I2" s="350"/>
      <c r="J2" s="351"/>
    </row>
    <row r="3" spans="1:10" s="18" customFormat="1" ht="25.15" customHeight="1" thickBot="1" x14ac:dyDescent="0.25">
      <c r="A3" s="345" t="s">
        <v>71</v>
      </c>
      <c r="B3" s="564" t="s">
        <v>97</v>
      </c>
      <c r="C3" s="565"/>
      <c r="D3" s="346" t="s">
        <v>464</v>
      </c>
      <c r="E3" s="347" t="s">
        <v>5</v>
      </c>
      <c r="F3" s="348" t="s">
        <v>7</v>
      </c>
      <c r="G3" s="349" t="s">
        <v>308</v>
      </c>
      <c r="H3" s="348" t="s">
        <v>6</v>
      </c>
      <c r="I3" s="349" t="s">
        <v>13</v>
      </c>
      <c r="J3" s="349" t="s">
        <v>9</v>
      </c>
    </row>
    <row r="4" spans="1:10" s="18" customFormat="1" ht="27.6" customHeight="1" x14ac:dyDescent="0.2">
      <c r="A4" s="352">
        <v>1500</v>
      </c>
      <c r="B4" s="555" t="s">
        <v>324</v>
      </c>
      <c r="C4" s="556"/>
      <c r="D4" s="219"/>
      <c r="E4" s="122"/>
      <c r="F4" s="552" t="s">
        <v>346</v>
      </c>
      <c r="G4" s="553"/>
      <c r="H4" s="60">
        <f>IFERROR(ROUND(VLOOKUP($A4,'Ave Costs'!A1:J293,7,FALSE),2)," ")</f>
        <v>18.75</v>
      </c>
      <c r="I4" s="61">
        <f t="shared" ref="I4:I35" si="0">IFERROR(E4*H4," ")</f>
        <v>0</v>
      </c>
      <c r="J4" s="61">
        <f>I4</f>
        <v>0</v>
      </c>
    </row>
    <row r="5" spans="1:10" s="18" customFormat="1" ht="27.6" customHeight="1" x14ac:dyDescent="0.2">
      <c r="A5" s="353">
        <v>1501</v>
      </c>
      <c r="B5" s="557" t="s">
        <v>325</v>
      </c>
      <c r="C5" s="558"/>
      <c r="D5" s="220"/>
      <c r="E5" s="122"/>
      <c r="F5" s="552" t="s">
        <v>346</v>
      </c>
      <c r="G5" s="553"/>
      <c r="H5" s="60">
        <f>IFERROR(ROUND(VLOOKUP($A5,'Ave Costs'!A2:J294,7,FALSE),2)," ")</f>
        <v>18.75</v>
      </c>
      <c r="I5" s="61">
        <f t="shared" si="0"/>
        <v>0</v>
      </c>
      <c r="J5" s="61">
        <f t="shared" ref="J5:J26" si="1">I5</f>
        <v>0</v>
      </c>
    </row>
    <row r="6" spans="1:10" s="18" customFormat="1" ht="27.6" customHeight="1" x14ac:dyDescent="0.2">
      <c r="A6" s="353">
        <v>1502</v>
      </c>
      <c r="B6" s="557" t="s">
        <v>326</v>
      </c>
      <c r="C6" s="558"/>
      <c r="D6" s="220"/>
      <c r="E6" s="122"/>
      <c r="F6" s="552" t="s">
        <v>346</v>
      </c>
      <c r="G6" s="553"/>
      <c r="H6" s="60">
        <f>IFERROR(ROUND(VLOOKUP($A6,'Ave Costs'!A3:J295,7,FALSE),2)," ")</f>
        <v>18.75</v>
      </c>
      <c r="I6" s="61">
        <f t="shared" si="0"/>
        <v>0</v>
      </c>
      <c r="J6" s="61">
        <f t="shared" si="1"/>
        <v>0</v>
      </c>
    </row>
    <row r="7" spans="1:10" s="18" customFormat="1" ht="27.6" customHeight="1" x14ac:dyDescent="0.2">
      <c r="A7" s="353">
        <v>1503</v>
      </c>
      <c r="B7" s="557" t="s">
        <v>327</v>
      </c>
      <c r="C7" s="558"/>
      <c r="D7" s="220"/>
      <c r="E7" s="122"/>
      <c r="F7" s="552" t="s">
        <v>346</v>
      </c>
      <c r="G7" s="553"/>
      <c r="H7" s="60">
        <f>IFERROR(ROUND(VLOOKUP($A7,'Ave Costs'!A4:J296,7,FALSE),2)," ")</f>
        <v>18.75</v>
      </c>
      <c r="I7" s="61">
        <f t="shared" si="0"/>
        <v>0</v>
      </c>
      <c r="J7" s="61">
        <f t="shared" si="1"/>
        <v>0</v>
      </c>
    </row>
    <row r="8" spans="1:10" s="18" customFormat="1" ht="27.6" customHeight="1" x14ac:dyDescent="0.2">
      <c r="A8" s="353">
        <v>1504</v>
      </c>
      <c r="B8" s="557" t="s">
        <v>328</v>
      </c>
      <c r="C8" s="558"/>
      <c r="D8" s="220"/>
      <c r="E8" s="122"/>
      <c r="F8" s="552" t="s">
        <v>346</v>
      </c>
      <c r="G8" s="553"/>
      <c r="H8" s="60">
        <f>IFERROR(ROUND(VLOOKUP($A8,'Ave Costs'!A5:J297,7,FALSE),2)," ")</f>
        <v>18.75</v>
      </c>
      <c r="I8" s="61">
        <f t="shared" si="0"/>
        <v>0</v>
      </c>
      <c r="J8" s="61">
        <f t="shared" si="1"/>
        <v>0</v>
      </c>
    </row>
    <row r="9" spans="1:10" s="18" customFormat="1" ht="27.6" customHeight="1" x14ac:dyDescent="0.2">
      <c r="A9" s="353">
        <v>1505</v>
      </c>
      <c r="B9" s="557" t="s">
        <v>320</v>
      </c>
      <c r="C9" s="558"/>
      <c r="D9" s="220"/>
      <c r="E9" s="122"/>
      <c r="F9" s="552" t="s">
        <v>346</v>
      </c>
      <c r="G9" s="553"/>
      <c r="H9" s="60">
        <f>IFERROR(ROUND(VLOOKUP($A9,'Ave Costs'!A6:J298,7,FALSE),2)," ")</f>
        <v>18.75</v>
      </c>
      <c r="I9" s="61">
        <f t="shared" si="0"/>
        <v>0</v>
      </c>
      <c r="J9" s="61">
        <f t="shared" si="1"/>
        <v>0</v>
      </c>
    </row>
    <row r="10" spans="1:10" s="18" customFormat="1" ht="27.6" customHeight="1" x14ac:dyDescent="0.2">
      <c r="A10" s="353">
        <v>1506</v>
      </c>
      <c r="B10" s="557" t="s">
        <v>321</v>
      </c>
      <c r="C10" s="558"/>
      <c r="D10" s="220"/>
      <c r="E10" s="122"/>
      <c r="F10" s="552" t="s">
        <v>346</v>
      </c>
      <c r="G10" s="553"/>
      <c r="H10" s="60">
        <f>IFERROR(ROUND(VLOOKUP($A10,'Ave Costs'!A7:J299,7,FALSE),2)," ")</f>
        <v>18.75</v>
      </c>
      <c r="I10" s="61">
        <f t="shared" si="0"/>
        <v>0</v>
      </c>
      <c r="J10" s="61">
        <f t="shared" si="1"/>
        <v>0</v>
      </c>
    </row>
    <row r="11" spans="1:10" s="18" customFormat="1" ht="27.6" customHeight="1" x14ac:dyDescent="0.2">
      <c r="A11" s="353">
        <v>1507</v>
      </c>
      <c r="B11" s="557" t="s">
        <v>322</v>
      </c>
      <c r="C11" s="558"/>
      <c r="D11" s="220"/>
      <c r="E11" s="122"/>
      <c r="F11" s="552" t="s">
        <v>346</v>
      </c>
      <c r="G11" s="553"/>
      <c r="H11" s="60">
        <f>IFERROR(ROUND(VLOOKUP($A11,'Ave Costs'!A8:J300,7,FALSE),2)," ")</f>
        <v>18.75</v>
      </c>
      <c r="I11" s="61">
        <f t="shared" si="0"/>
        <v>0</v>
      </c>
      <c r="J11" s="61">
        <f t="shared" si="1"/>
        <v>0</v>
      </c>
    </row>
    <row r="12" spans="1:10" s="18" customFormat="1" ht="27.6" customHeight="1" x14ac:dyDescent="0.2">
      <c r="A12" s="353">
        <v>1508</v>
      </c>
      <c r="B12" s="557" t="s">
        <v>323</v>
      </c>
      <c r="C12" s="558"/>
      <c r="D12" s="220"/>
      <c r="E12" s="122"/>
      <c r="F12" s="552" t="s">
        <v>346</v>
      </c>
      <c r="G12" s="553"/>
      <c r="H12" s="60">
        <f>IFERROR(ROUND(VLOOKUP($A12,'Ave Costs'!A9:J301,7,FALSE),2)," ")</f>
        <v>18.75</v>
      </c>
      <c r="I12" s="61">
        <f t="shared" si="0"/>
        <v>0</v>
      </c>
      <c r="J12" s="61">
        <f t="shared" si="1"/>
        <v>0</v>
      </c>
    </row>
    <row r="13" spans="1:10" s="18" customFormat="1" ht="27.6" customHeight="1" x14ac:dyDescent="0.2">
      <c r="A13" s="353">
        <v>1509</v>
      </c>
      <c r="B13" s="557" t="s">
        <v>329</v>
      </c>
      <c r="C13" s="558"/>
      <c r="D13" s="220"/>
      <c r="E13" s="122"/>
      <c r="F13" s="552" t="s">
        <v>346</v>
      </c>
      <c r="G13" s="553"/>
      <c r="H13" s="60">
        <f>IFERROR(ROUND(VLOOKUP($A13,'Ave Costs'!A10:J302,7,FALSE),2)," ")</f>
        <v>18.75</v>
      </c>
      <c r="I13" s="61">
        <f t="shared" si="0"/>
        <v>0</v>
      </c>
      <c r="J13" s="61">
        <f t="shared" si="1"/>
        <v>0</v>
      </c>
    </row>
    <row r="14" spans="1:10" s="18" customFormat="1" ht="27.6" customHeight="1" x14ac:dyDescent="0.2">
      <c r="A14" s="353">
        <v>1510</v>
      </c>
      <c r="B14" s="557" t="s">
        <v>330</v>
      </c>
      <c r="C14" s="558"/>
      <c r="D14" s="220"/>
      <c r="E14" s="122"/>
      <c r="F14" s="552" t="s">
        <v>346</v>
      </c>
      <c r="G14" s="553"/>
      <c r="H14" s="60">
        <f>IFERROR(ROUND(VLOOKUP($A14,'Ave Costs'!A11:J303,7,FALSE),2)," ")</f>
        <v>18.75</v>
      </c>
      <c r="I14" s="61">
        <f t="shared" si="0"/>
        <v>0</v>
      </c>
      <c r="J14" s="61">
        <f t="shared" si="1"/>
        <v>0</v>
      </c>
    </row>
    <row r="15" spans="1:10" s="18" customFormat="1" ht="27.6" customHeight="1" x14ac:dyDescent="0.2">
      <c r="A15" s="353">
        <v>1511</v>
      </c>
      <c r="B15" s="557" t="s">
        <v>331</v>
      </c>
      <c r="C15" s="558"/>
      <c r="D15" s="220"/>
      <c r="E15" s="122"/>
      <c r="F15" s="552" t="s">
        <v>346</v>
      </c>
      <c r="G15" s="553"/>
      <c r="H15" s="60">
        <f>IFERROR(ROUND(VLOOKUP($A15,'Ave Costs'!A12:J304,7,FALSE),2)," ")</f>
        <v>18.75</v>
      </c>
      <c r="I15" s="61">
        <f t="shared" si="0"/>
        <v>0</v>
      </c>
      <c r="J15" s="61">
        <f t="shared" si="1"/>
        <v>0</v>
      </c>
    </row>
    <row r="16" spans="1:10" s="18" customFormat="1" ht="27.6" customHeight="1" x14ac:dyDescent="0.2">
      <c r="A16" s="353">
        <v>1512</v>
      </c>
      <c r="B16" s="557" t="s">
        <v>332</v>
      </c>
      <c r="C16" s="558"/>
      <c r="D16" s="220"/>
      <c r="E16" s="122"/>
      <c r="F16" s="552" t="s">
        <v>346</v>
      </c>
      <c r="G16" s="553"/>
      <c r="H16" s="60">
        <f>IFERROR(ROUND(VLOOKUP($A16,'Ave Costs'!A13:J305,7,FALSE),2)," ")</f>
        <v>18.75</v>
      </c>
      <c r="I16" s="61">
        <f t="shared" si="0"/>
        <v>0</v>
      </c>
      <c r="J16" s="61">
        <f t="shared" si="1"/>
        <v>0</v>
      </c>
    </row>
    <row r="17" spans="1:10" s="18" customFormat="1" ht="27.6" customHeight="1" x14ac:dyDescent="0.2">
      <c r="A17" s="353">
        <v>1520</v>
      </c>
      <c r="B17" s="557" t="s">
        <v>333</v>
      </c>
      <c r="C17" s="558"/>
      <c r="D17" s="220"/>
      <c r="E17" s="122"/>
      <c r="F17" s="552" t="s">
        <v>346</v>
      </c>
      <c r="G17" s="553"/>
      <c r="H17" s="60">
        <f>IFERROR(ROUND(VLOOKUP($A17,'Ave Costs'!A14:J306,7,FALSE),2)," ")</f>
        <v>18.75</v>
      </c>
      <c r="I17" s="61">
        <f t="shared" si="0"/>
        <v>0</v>
      </c>
      <c r="J17" s="61">
        <f t="shared" si="1"/>
        <v>0</v>
      </c>
    </row>
    <row r="18" spans="1:10" s="18" customFormat="1" ht="27.6" customHeight="1" x14ac:dyDescent="0.2">
      <c r="A18" s="353">
        <v>1521</v>
      </c>
      <c r="B18" s="557" t="s">
        <v>334</v>
      </c>
      <c r="C18" s="558"/>
      <c r="D18" s="220"/>
      <c r="E18" s="122"/>
      <c r="F18" s="552" t="s">
        <v>346</v>
      </c>
      <c r="G18" s="553"/>
      <c r="H18" s="60">
        <f>IFERROR(ROUND(VLOOKUP($A18,'Ave Costs'!A15:J307,7,FALSE),2)," ")</f>
        <v>18.75</v>
      </c>
      <c r="I18" s="61">
        <f t="shared" si="0"/>
        <v>0</v>
      </c>
      <c r="J18" s="61">
        <f t="shared" si="1"/>
        <v>0</v>
      </c>
    </row>
    <row r="19" spans="1:10" s="18" customFormat="1" ht="27.6" customHeight="1" x14ac:dyDescent="0.2">
      <c r="A19" s="353">
        <v>1522</v>
      </c>
      <c r="B19" s="557" t="s">
        <v>335</v>
      </c>
      <c r="C19" s="558"/>
      <c r="D19" s="220"/>
      <c r="E19" s="122"/>
      <c r="F19" s="552" t="s">
        <v>346</v>
      </c>
      <c r="G19" s="553"/>
      <c r="H19" s="60">
        <f>IFERROR(ROUND(VLOOKUP($A19,'Ave Costs'!A16:J308,7,FALSE),2)," ")</f>
        <v>18.75</v>
      </c>
      <c r="I19" s="61">
        <f t="shared" si="0"/>
        <v>0</v>
      </c>
      <c r="J19" s="61">
        <f t="shared" si="1"/>
        <v>0</v>
      </c>
    </row>
    <row r="20" spans="1:10" s="18" customFormat="1" ht="27.6" customHeight="1" x14ac:dyDescent="0.2">
      <c r="A20" s="353">
        <v>1523</v>
      </c>
      <c r="B20" s="557" t="s">
        <v>337</v>
      </c>
      <c r="C20" s="558"/>
      <c r="D20" s="220"/>
      <c r="E20" s="122"/>
      <c r="F20" s="552" t="s">
        <v>346</v>
      </c>
      <c r="G20" s="553"/>
      <c r="H20" s="60">
        <f>IFERROR(ROUND(VLOOKUP($A20,'Ave Costs'!A17:J309,7,FALSE),2)," ")</f>
        <v>18.75</v>
      </c>
      <c r="I20" s="61">
        <f t="shared" si="0"/>
        <v>0</v>
      </c>
      <c r="J20" s="61">
        <f t="shared" si="1"/>
        <v>0</v>
      </c>
    </row>
    <row r="21" spans="1:10" s="18" customFormat="1" ht="27.6" customHeight="1" x14ac:dyDescent="0.2">
      <c r="A21" s="353">
        <v>1524</v>
      </c>
      <c r="B21" s="557" t="s">
        <v>336</v>
      </c>
      <c r="C21" s="558"/>
      <c r="D21" s="220"/>
      <c r="E21" s="122"/>
      <c r="F21" s="552" t="s">
        <v>346</v>
      </c>
      <c r="G21" s="553"/>
      <c r="H21" s="60">
        <f>IFERROR(ROUND(VLOOKUP($A21,'Ave Costs'!A18:J310,7,FALSE),2)," ")</f>
        <v>18.75</v>
      </c>
      <c r="I21" s="61">
        <f t="shared" si="0"/>
        <v>0</v>
      </c>
      <c r="J21" s="61">
        <f t="shared" si="1"/>
        <v>0</v>
      </c>
    </row>
    <row r="22" spans="1:10" s="18" customFormat="1" ht="27.6" customHeight="1" x14ac:dyDescent="0.2">
      <c r="A22" s="353">
        <v>1526</v>
      </c>
      <c r="B22" s="557" t="s">
        <v>338</v>
      </c>
      <c r="C22" s="558"/>
      <c r="D22" s="220"/>
      <c r="E22" s="122"/>
      <c r="F22" s="552" t="s">
        <v>346</v>
      </c>
      <c r="G22" s="553"/>
      <c r="H22" s="60">
        <f>IFERROR(ROUND(VLOOKUP($A22,'Ave Costs'!A19:J311,7,FALSE),2)," ")</f>
        <v>18.75</v>
      </c>
      <c r="I22" s="61">
        <f t="shared" si="0"/>
        <v>0</v>
      </c>
      <c r="J22" s="61">
        <f t="shared" si="1"/>
        <v>0</v>
      </c>
    </row>
    <row r="23" spans="1:10" s="18" customFormat="1" ht="27.6" customHeight="1" x14ac:dyDescent="0.2">
      <c r="A23" s="353">
        <v>1527</v>
      </c>
      <c r="B23" s="557" t="s">
        <v>339</v>
      </c>
      <c r="C23" s="558"/>
      <c r="D23" s="220"/>
      <c r="E23" s="122"/>
      <c r="F23" s="552" t="s">
        <v>346</v>
      </c>
      <c r="G23" s="553"/>
      <c r="H23" s="60">
        <f>IFERROR(ROUND(VLOOKUP($A23,'Ave Costs'!A20:J312,7,FALSE),2)," ")</f>
        <v>18.75</v>
      </c>
      <c r="I23" s="61">
        <f t="shared" si="0"/>
        <v>0</v>
      </c>
      <c r="J23" s="61">
        <f t="shared" si="1"/>
        <v>0</v>
      </c>
    </row>
    <row r="24" spans="1:10" s="18" customFormat="1" ht="27.6" customHeight="1" x14ac:dyDescent="0.2">
      <c r="A24" s="353">
        <v>1528</v>
      </c>
      <c r="B24" s="557" t="s">
        <v>340</v>
      </c>
      <c r="C24" s="558"/>
      <c r="D24" s="220"/>
      <c r="E24" s="122"/>
      <c r="F24" s="552" t="s">
        <v>346</v>
      </c>
      <c r="G24" s="553"/>
      <c r="H24" s="60">
        <f>IFERROR(ROUND(VLOOKUP($A24,'Ave Costs'!A21:J313,7,FALSE),2)," ")</f>
        <v>18.75</v>
      </c>
      <c r="I24" s="61">
        <f t="shared" si="0"/>
        <v>0</v>
      </c>
      <c r="J24" s="61">
        <f t="shared" si="1"/>
        <v>0</v>
      </c>
    </row>
    <row r="25" spans="1:10" s="18" customFormat="1" ht="27.6" customHeight="1" x14ac:dyDescent="0.2">
      <c r="A25" s="353">
        <v>1529</v>
      </c>
      <c r="B25" s="557" t="s">
        <v>341</v>
      </c>
      <c r="C25" s="558"/>
      <c r="D25" s="220"/>
      <c r="E25" s="122"/>
      <c r="F25" s="552" t="s">
        <v>346</v>
      </c>
      <c r="G25" s="553"/>
      <c r="H25" s="60">
        <f>IFERROR(ROUND(VLOOKUP($A25,'Ave Costs'!A22:J314,7,FALSE),2)," ")</f>
        <v>18.75</v>
      </c>
      <c r="I25" s="61">
        <f t="shared" si="0"/>
        <v>0</v>
      </c>
      <c r="J25" s="61">
        <f t="shared" si="1"/>
        <v>0</v>
      </c>
    </row>
    <row r="26" spans="1:10" s="18" customFormat="1" ht="27.6" customHeight="1" x14ac:dyDescent="0.2">
      <c r="A26" s="353">
        <v>1530</v>
      </c>
      <c r="B26" s="557" t="s">
        <v>342</v>
      </c>
      <c r="C26" s="558"/>
      <c r="D26" s="220"/>
      <c r="E26" s="122"/>
      <c r="F26" s="552" t="s">
        <v>346</v>
      </c>
      <c r="G26" s="553"/>
      <c r="H26" s="60">
        <f>IFERROR(ROUND(VLOOKUP($A26,'Ave Costs'!A23:J315,7,FALSE),2)," ")</f>
        <v>18.75</v>
      </c>
      <c r="I26" s="61">
        <f t="shared" si="0"/>
        <v>0</v>
      </c>
      <c r="J26" s="61">
        <f t="shared" si="1"/>
        <v>0</v>
      </c>
    </row>
    <row r="27" spans="1:10" s="18" customFormat="1" ht="27.6" customHeight="1" x14ac:dyDescent="0.2">
      <c r="A27" s="152">
        <v>2481</v>
      </c>
      <c r="B27" s="557" t="s">
        <v>15</v>
      </c>
      <c r="C27" s="558"/>
      <c r="D27" s="220"/>
      <c r="E27" s="122"/>
      <c r="F27" s="60">
        <f>IFERROR(ROUND(VLOOKUP($A27,'Ave Costs'!A1:J293,6,FALSE),2)," ")</f>
        <v>0.57999999999999996</v>
      </c>
      <c r="G27" s="61">
        <f t="shared" ref="G27:G35" si="2">IFERROR(E27*F27," ")</f>
        <v>0</v>
      </c>
      <c r="H27" s="60">
        <f>IFERROR(ROUND(VLOOKUP($A27,'Ave Costs'!A24:J316,7,FALSE),2)," ")</f>
        <v>4.5</v>
      </c>
      <c r="I27" s="61">
        <f t="shared" si="0"/>
        <v>0</v>
      </c>
      <c r="J27" s="61">
        <f t="shared" ref="J27:J35" si="3">IFERROR(I27+G27," ")</f>
        <v>0</v>
      </c>
    </row>
    <row r="28" spans="1:10" s="18" customFormat="1" ht="27.6" customHeight="1" x14ac:dyDescent="0.2">
      <c r="A28" s="152">
        <v>2482</v>
      </c>
      <c r="B28" s="557" t="s">
        <v>16</v>
      </c>
      <c r="C28" s="558"/>
      <c r="D28" s="220"/>
      <c r="E28" s="122"/>
      <c r="F28" s="60">
        <f>IFERROR(ROUND(VLOOKUP($A28,'Ave Costs'!A2:J294,6,FALSE),2)," ")</f>
        <v>0.4</v>
      </c>
      <c r="G28" s="61">
        <f t="shared" si="2"/>
        <v>0</v>
      </c>
      <c r="H28" s="60">
        <f>IFERROR(ROUND(VLOOKUP($A28,'Ave Costs'!A25:J317,7,FALSE),2)," ")</f>
        <v>4.5</v>
      </c>
      <c r="I28" s="61">
        <f t="shared" si="0"/>
        <v>0</v>
      </c>
      <c r="J28" s="61">
        <f t="shared" si="3"/>
        <v>0</v>
      </c>
    </row>
    <row r="29" spans="1:10" s="18" customFormat="1" ht="27.6" customHeight="1" x14ac:dyDescent="0.2">
      <c r="A29" s="152">
        <v>3010</v>
      </c>
      <c r="B29" s="557" t="s">
        <v>127</v>
      </c>
      <c r="C29" s="558"/>
      <c r="D29" s="220"/>
      <c r="E29" s="122"/>
      <c r="F29" s="60">
        <f>IFERROR(ROUND(VLOOKUP($A29,'Ave Costs'!A3:J295,6,FALSE),2)," ")</f>
        <v>1.0900000000000001</v>
      </c>
      <c r="G29" s="61">
        <f t="shared" si="2"/>
        <v>0</v>
      </c>
      <c r="H29" s="60">
        <f>IFERROR(ROUND(VLOOKUP($A29,'Ave Costs'!A26:J318,7,FALSE),2)," ")</f>
        <v>1.23</v>
      </c>
      <c r="I29" s="61">
        <f t="shared" si="0"/>
        <v>0</v>
      </c>
      <c r="J29" s="61">
        <f t="shared" si="3"/>
        <v>0</v>
      </c>
    </row>
    <row r="30" spans="1:10" s="18" customFormat="1" ht="27.6" customHeight="1" x14ac:dyDescent="0.2">
      <c r="A30" s="152">
        <v>3011</v>
      </c>
      <c r="B30" s="557" t="s">
        <v>128</v>
      </c>
      <c r="C30" s="558"/>
      <c r="D30" s="220"/>
      <c r="E30" s="122"/>
      <c r="F30" s="60">
        <f>IFERROR(ROUND(VLOOKUP($A30,'Ave Costs'!A4:J296,6,FALSE),2)," ")</f>
        <v>0.61</v>
      </c>
      <c r="G30" s="61">
        <f t="shared" si="2"/>
        <v>0</v>
      </c>
      <c r="H30" s="60">
        <f>IFERROR(ROUND(VLOOKUP($A30,'Ave Costs'!A27:J319,7,FALSE),2)," ")</f>
        <v>1.23</v>
      </c>
      <c r="I30" s="61">
        <f t="shared" si="0"/>
        <v>0</v>
      </c>
      <c r="J30" s="61">
        <f t="shared" si="3"/>
        <v>0</v>
      </c>
    </row>
    <row r="31" spans="1:10" s="18" customFormat="1" ht="27.6" customHeight="1" x14ac:dyDescent="0.2">
      <c r="A31" s="152">
        <v>3080</v>
      </c>
      <c r="B31" s="557" t="s">
        <v>343</v>
      </c>
      <c r="C31" s="558"/>
      <c r="D31" s="220"/>
      <c r="E31" s="122"/>
      <c r="F31" s="60">
        <f>IFERROR(ROUND(VLOOKUP($A31,'Ave Costs'!A5:J297,6,FALSE),2)," ")</f>
        <v>1.0900000000000001</v>
      </c>
      <c r="G31" s="61">
        <f t="shared" si="2"/>
        <v>0</v>
      </c>
      <c r="H31" s="60">
        <f>IFERROR(ROUND(VLOOKUP($A31,'Ave Costs'!A28:J320,7,FALSE),2)," ")</f>
        <v>2.81</v>
      </c>
      <c r="I31" s="61">
        <f t="shared" si="0"/>
        <v>0</v>
      </c>
      <c r="J31" s="61">
        <f t="shared" si="3"/>
        <v>0</v>
      </c>
    </row>
    <row r="32" spans="1:10" s="18" customFormat="1" ht="27.6" customHeight="1" x14ac:dyDescent="0.2">
      <c r="A32" s="152">
        <v>3160</v>
      </c>
      <c r="B32" s="557" t="s">
        <v>133</v>
      </c>
      <c r="C32" s="558"/>
      <c r="D32" s="220"/>
      <c r="E32" s="122"/>
      <c r="F32" s="60">
        <f>IFERROR(ROUND(VLOOKUP($A32,'Ave Costs'!A6:J298,6,FALSE),2)," ")</f>
        <v>3.96</v>
      </c>
      <c r="G32" s="61">
        <f t="shared" si="2"/>
        <v>0</v>
      </c>
      <c r="H32" s="60">
        <f>IFERROR(ROUND(VLOOKUP($A32,'Ave Costs'!A29:J321,7,FALSE),2)," ")</f>
        <v>8.9</v>
      </c>
      <c r="I32" s="61">
        <f t="shared" si="0"/>
        <v>0</v>
      </c>
      <c r="J32" s="61">
        <f t="shared" si="3"/>
        <v>0</v>
      </c>
    </row>
    <row r="33" spans="1:10" s="18" customFormat="1" ht="27.6" customHeight="1" x14ac:dyDescent="0.2">
      <c r="A33" s="152">
        <v>3191</v>
      </c>
      <c r="B33" s="557" t="s">
        <v>136</v>
      </c>
      <c r="C33" s="558"/>
      <c r="D33" s="220"/>
      <c r="E33" s="122"/>
      <c r="F33" s="60">
        <f>IFERROR(ROUND(VLOOKUP($A33,'Ave Costs'!A7:J299,6,FALSE),2)," ")</f>
        <v>0.22</v>
      </c>
      <c r="G33" s="61">
        <f t="shared" si="2"/>
        <v>0</v>
      </c>
      <c r="H33" s="60">
        <f>IFERROR(ROUND(VLOOKUP($A33,'Ave Costs'!A30:J322,7,FALSE),2)," ")</f>
        <v>0.75</v>
      </c>
      <c r="I33" s="61">
        <f t="shared" si="0"/>
        <v>0</v>
      </c>
      <c r="J33" s="61">
        <f t="shared" si="3"/>
        <v>0</v>
      </c>
    </row>
    <row r="34" spans="1:10" s="18" customFormat="1" ht="27.6" customHeight="1" x14ac:dyDescent="0.2">
      <c r="A34" s="152">
        <v>3193</v>
      </c>
      <c r="B34" s="557" t="s">
        <v>138</v>
      </c>
      <c r="C34" s="558"/>
      <c r="D34" s="220"/>
      <c r="E34" s="122"/>
      <c r="F34" s="60">
        <f>IFERROR(ROUND(VLOOKUP($A34,'Ave Costs'!A8:J300,6,FALSE),2)," ")</f>
        <v>0.22</v>
      </c>
      <c r="G34" s="61">
        <f t="shared" si="2"/>
        <v>0</v>
      </c>
      <c r="H34" s="60">
        <f>IFERROR(ROUND(VLOOKUP($A34,'Ave Costs'!A31:J323,7,FALSE),2)," ")</f>
        <v>0.75</v>
      </c>
      <c r="I34" s="61">
        <f t="shared" si="0"/>
        <v>0</v>
      </c>
      <c r="J34" s="61">
        <f t="shared" si="3"/>
        <v>0</v>
      </c>
    </row>
    <row r="35" spans="1:10" s="18" customFormat="1" ht="27.6" customHeight="1" thickBot="1" x14ac:dyDescent="0.25">
      <c r="A35" s="339">
        <v>5369</v>
      </c>
      <c r="B35" s="562" t="s">
        <v>26</v>
      </c>
      <c r="C35" s="563"/>
      <c r="D35" s="340"/>
      <c r="E35" s="341"/>
      <c r="F35" s="63">
        <f>IFERROR(ROUND(VLOOKUP($A35,'Ave Costs'!A9:J301,6,FALSE),2)," ")</f>
        <v>0.92</v>
      </c>
      <c r="G35" s="63">
        <f t="shared" si="2"/>
        <v>0</v>
      </c>
      <c r="H35" s="63">
        <f>IFERROR(ROUND(VLOOKUP($A35,'Ave Costs'!A32:J324,7,FALSE),2)," ")</f>
        <v>1.86</v>
      </c>
      <c r="I35" s="63">
        <f t="shared" si="0"/>
        <v>0</v>
      </c>
      <c r="J35" s="63">
        <f t="shared" si="3"/>
        <v>0</v>
      </c>
    </row>
    <row r="36" spans="1:10" s="18" customFormat="1" ht="25.15" customHeight="1" thickBot="1" x14ac:dyDescent="0.25">
      <c r="A36" s="26"/>
      <c r="B36" s="26"/>
      <c r="C36" s="26"/>
      <c r="D36" s="26"/>
      <c r="E36" s="26"/>
      <c r="F36" s="342" t="s">
        <v>10</v>
      </c>
      <c r="G36" s="343">
        <f>SUM(G4:G35)</f>
        <v>0</v>
      </c>
      <c r="H36" s="342" t="s">
        <v>72</v>
      </c>
      <c r="I36" s="343">
        <f>SUM(I4:I35)</f>
        <v>0</v>
      </c>
      <c r="J36" s="343">
        <f>SUM(J4:J35)</f>
        <v>0</v>
      </c>
    </row>
  </sheetData>
  <sheetProtection sheet="1" formatRows="0" selectLockedCells="1"/>
  <mergeCells count="59">
    <mergeCell ref="B33:C33"/>
    <mergeCell ref="B34:C34"/>
    <mergeCell ref="B35:C35"/>
    <mergeCell ref="B3:C3"/>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I1:J1"/>
    <mergeCell ref="B4:C4"/>
    <mergeCell ref="B5:C5"/>
    <mergeCell ref="B6:C6"/>
    <mergeCell ref="B7:C7"/>
    <mergeCell ref="F7:G7"/>
    <mergeCell ref="A2:H2"/>
    <mergeCell ref="F4:G4"/>
    <mergeCell ref="F5:G5"/>
    <mergeCell ref="F6:G6"/>
    <mergeCell ref="A1:C1"/>
    <mergeCell ref="F26:G26"/>
    <mergeCell ref="F20:G20"/>
    <mergeCell ref="F21:G21"/>
    <mergeCell ref="F22:G22"/>
    <mergeCell ref="F23:G23"/>
    <mergeCell ref="F24:G24"/>
    <mergeCell ref="F25:G25"/>
    <mergeCell ref="F19:G19"/>
    <mergeCell ref="F8:G8"/>
    <mergeCell ref="F9:G9"/>
    <mergeCell ref="F10:G10"/>
    <mergeCell ref="F11:G11"/>
    <mergeCell ref="F12:G12"/>
    <mergeCell ref="F13:G13"/>
    <mergeCell ref="F14:G14"/>
    <mergeCell ref="F15:G15"/>
    <mergeCell ref="F16:G16"/>
    <mergeCell ref="F17:G17"/>
    <mergeCell ref="F18:G1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Button 1">
              <controlPr defaultSize="0" print="0" autoFill="0" autoPict="0" macro="[0]!HideRowsAncillaryCalc">
                <anchor moveWithCells="1">
                  <from>
                    <xdr:col>4</xdr:col>
                    <xdr:colOff>200025</xdr:colOff>
                    <xdr:row>0</xdr:row>
                    <xdr:rowOff>0</xdr:rowOff>
                  </from>
                  <to>
                    <xdr:col>4</xdr:col>
                    <xdr:colOff>695325</xdr:colOff>
                    <xdr:row>0</xdr:row>
                    <xdr:rowOff>400050</xdr:rowOff>
                  </to>
                </anchor>
              </controlPr>
            </control>
          </mc:Choice>
        </mc:AlternateContent>
        <mc:AlternateContent xmlns:mc="http://schemas.openxmlformats.org/markup-compatibility/2006">
          <mc:Choice Requires="x14">
            <control shapeId="15362" r:id="rId4" name="Button 2">
              <controlPr defaultSize="0" print="0" autoFill="0" autoPict="0" macro="[0]!UnhideAllRowsAncillaryCalc">
                <anchor moveWithCells="1">
                  <from>
                    <xdr:col>5</xdr:col>
                    <xdr:colOff>85725</xdr:colOff>
                    <xdr:row>0</xdr:row>
                    <xdr:rowOff>19050</xdr:rowOff>
                  </from>
                  <to>
                    <xdr:col>5</xdr:col>
                    <xdr:colOff>600075</xdr:colOff>
                    <xdr:row>0</xdr:row>
                    <xdr:rowOff>400050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7943-BA5B-4718-A381-7713291DC4C6}">
  <sheetPr codeName="Sheet2">
    <tabColor theme="5"/>
    <pageSetUpPr fitToPage="1"/>
  </sheetPr>
  <dimension ref="A1:Q102"/>
  <sheetViews>
    <sheetView showGridLines="0" showZeros="0" zoomScaleNormal="100" workbookViewId="0">
      <selection activeCell="C3" sqref="C3:D3"/>
    </sheetView>
  </sheetViews>
  <sheetFormatPr defaultColWidth="9.28515625" defaultRowHeight="16.5" x14ac:dyDescent="0.2"/>
  <cols>
    <col min="1" max="1" width="11.28515625" style="4" customWidth="1"/>
    <col min="2" max="2" width="12.5703125" style="4" customWidth="1"/>
    <col min="3" max="3" width="10.5703125" style="4" customWidth="1"/>
    <col min="4" max="4" width="27.28515625" style="4" customWidth="1"/>
    <col min="5" max="5" width="9.28515625" style="4" customWidth="1"/>
    <col min="6" max="7" width="11.7109375" style="4" customWidth="1"/>
    <col min="8" max="8" width="8.42578125" style="4" customWidth="1"/>
    <col min="9" max="9" width="14.7109375" style="4" customWidth="1"/>
    <col min="10" max="10" width="15" style="4" customWidth="1"/>
    <col min="11" max="11" width="15.7109375" style="4" customWidth="1"/>
    <col min="12" max="16384" width="9.28515625" style="4"/>
  </cols>
  <sheetData>
    <row r="1" spans="1:11" ht="19.899999999999999" customHeight="1" x14ac:dyDescent="0.2">
      <c r="A1" s="621" t="s">
        <v>603</v>
      </c>
      <c r="B1" s="622"/>
      <c r="C1" s="622"/>
      <c r="D1" s="622"/>
      <c r="E1" s="622"/>
      <c r="F1" s="622"/>
      <c r="G1" s="622"/>
      <c r="H1" s="622"/>
      <c r="I1" s="622"/>
      <c r="J1" s="622"/>
      <c r="K1" s="622"/>
    </row>
    <row r="2" spans="1:11" ht="4.1500000000000004" customHeight="1" x14ac:dyDescent="0.2">
      <c r="A2" s="31"/>
      <c r="B2" s="11"/>
      <c r="C2" s="11"/>
      <c r="D2" s="11"/>
      <c r="E2" s="11"/>
      <c r="F2" s="11"/>
      <c r="G2" s="11"/>
      <c r="H2" s="11"/>
      <c r="I2" s="11"/>
      <c r="J2" s="11"/>
      <c r="K2" s="11"/>
    </row>
    <row r="3" spans="1:11" ht="20.65" customHeight="1" x14ac:dyDescent="0.2">
      <c r="A3" s="623" t="s">
        <v>85</v>
      </c>
      <c r="B3" s="609"/>
      <c r="C3" s="624"/>
      <c r="D3" s="625"/>
      <c r="E3" s="12"/>
      <c r="F3" s="12"/>
      <c r="G3" s="12"/>
      <c r="H3" s="12"/>
      <c r="I3" s="28" t="s">
        <v>0</v>
      </c>
      <c r="J3" s="626">
        <f>'Work Order'!C4</f>
        <v>0</v>
      </c>
      <c r="K3" s="626"/>
    </row>
    <row r="4" spans="1:11" ht="20.65" customHeight="1" x14ac:dyDescent="0.2">
      <c r="A4" s="623" t="s">
        <v>86</v>
      </c>
      <c r="B4" s="609"/>
      <c r="C4" s="626">
        <f>'Work Order'!C5</f>
        <v>0</v>
      </c>
      <c r="D4" s="626"/>
      <c r="E4" s="626"/>
      <c r="F4" s="626"/>
      <c r="G4" s="12"/>
      <c r="H4" s="12"/>
      <c r="I4" s="12"/>
      <c r="J4" s="12"/>
      <c r="K4" s="12"/>
    </row>
    <row r="5" spans="1:11" ht="20.65" customHeight="1" x14ac:dyDescent="0.2">
      <c r="A5" s="623" t="s">
        <v>87</v>
      </c>
      <c r="B5" s="609"/>
      <c r="C5" s="639">
        <f>'Work Order'!C6</f>
        <v>0</v>
      </c>
      <c r="D5" s="639"/>
      <c r="E5" s="639"/>
      <c r="F5" s="639"/>
      <c r="G5" s="640">
        <f>'Work Order'!C7</f>
        <v>0</v>
      </c>
      <c r="H5" s="640"/>
      <c r="I5" s="640"/>
      <c r="J5" s="640"/>
      <c r="K5" s="12"/>
    </row>
    <row r="6" spans="1:11" ht="18.600000000000001" customHeight="1" x14ac:dyDescent="0.2">
      <c r="A6" s="633" t="s">
        <v>70</v>
      </c>
      <c r="B6" s="633"/>
      <c r="C6" s="633"/>
      <c r="D6" s="633"/>
      <c r="E6" s="633"/>
      <c r="F6" s="633"/>
      <c r="G6" s="633"/>
      <c r="H6" s="633"/>
      <c r="I6" s="633"/>
      <c r="J6" s="633"/>
      <c r="K6" s="633"/>
    </row>
    <row r="7" spans="1:11" x14ac:dyDescent="0.2">
      <c r="A7" s="634" t="s">
        <v>99</v>
      </c>
      <c r="B7" s="635"/>
      <c r="C7" s="635"/>
      <c r="D7" s="635"/>
      <c r="E7" s="635"/>
      <c r="F7" s="635"/>
      <c r="G7" s="635"/>
      <c r="H7" s="635"/>
      <c r="I7" s="635"/>
      <c r="J7" s="635"/>
      <c r="K7" s="636"/>
    </row>
    <row r="8" spans="1:11" ht="31.5" x14ac:dyDescent="0.2">
      <c r="A8" s="239" t="s">
        <v>71</v>
      </c>
      <c r="B8" s="637" t="s">
        <v>97</v>
      </c>
      <c r="C8" s="637"/>
      <c r="D8" s="637"/>
      <c r="E8" s="637"/>
      <c r="F8" s="241" t="s">
        <v>347</v>
      </c>
      <c r="G8" s="241" t="s">
        <v>90</v>
      </c>
      <c r="H8" s="240" t="s">
        <v>88</v>
      </c>
      <c r="I8" s="241" t="s">
        <v>348</v>
      </c>
      <c r="J8" s="241" t="s">
        <v>349</v>
      </c>
      <c r="K8" s="242" t="s">
        <v>78</v>
      </c>
    </row>
    <row r="9" spans="1:11" ht="28.15" customHeight="1" x14ac:dyDescent="0.2">
      <c r="A9" s="285"/>
      <c r="B9" s="638" t="str">
        <f>IFERROR(VLOOKUP(A9,'Ave Costs'!$A$2:$B$472,2,FALSE)," ")</f>
        <v xml:space="preserve"> </v>
      </c>
      <c r="C9" s="638"/>
      <c r="D9" s="638"/>
      <c r="E9" s="638"/>
      <c r="F9" s="286" t="str">
        <f>IFERROR(ROUND(VLOOKUP($A9,'Ave Costs'!$A$1:$J$293, 6, FALSE), 2), " ")</f>
        <v xml:space="preserve"> </v>
      </c>
      <c r="G9" s="286" t="str">
        <f>IFERROR(ROUND(VLOOKUP($A9,'Ave Costs'!$A$1:$J$293, 7, FALSE), 2), " ")</f>
        <v xml:space="preserve"> </v>
      </c>
      <c r="H9" s="287"/>
      <c r="I9" s="288" t="str">
        <f>IFERROR($F9*$H9,"")</f>
        <v/>
      </c>
      <c r="J9" s="288" t="str">
        <f>IFERROR($G9*$H9,"")</f>
        <v/>
      </c>
      <c r="K9" s="288" t="str">
        <f>IFERROR(I9+J9,"")</f>
        <v/>
      </c>
    </row>
    <row r="10" spans="1:11" ht="28.15" customHeight="1" x14ac:dyDescent="0.2">
      <c r="A10" s="287"/>
      <c r="B10" s="632" t="str">
        <f>IFERROR(VLOOKUP(A10,'Ave Costs'!$A$2:$B$472,2,FALSE)," ")</f>
        <v xml:space="preserve"> </v>
      </c>
      <c r="C10" s="632"/>
      <c r="D10" s="632"/>
      <c r="E10" s="632"/>
      <c r="F10" s="286" t="str">
        <f>IFERROR(ROUND(VLOOKUP($A10,'Ave Costs'!$A$1:$J$293, 6, FALSE), 2), " ")</f>
        <v xml:space="preserve"> </v>
      </c>
      <c r="G10" s="286" t="str">
        <f>IFERROR(ROUND(VLOOKUP($A10,'Ave Costs'!$A$1:$J$293, 7, FALSE), 2), " ")</f>
        <v xml:space="preserve"> </v>
      </c>
      <c r="H10" s="287"/>
      <c r="I10" s="288" t="str">
        <f t="shared" ref="I10:I22" si="0">IFERROR($F10*$H10,"")</f>
        <v/>
      </c>
      <c r="J10" s="288" t="str">
        <f t="shared" ref="J10:J22" si="1">IFERROR($G10*$H10,"")</f>
        <v/>
      </c>
      <c r="K10" s="288" t="str">
        <f t="shared" ref="K10:K21" si="2">IFERROR(I10+J10,"")</f>
        <v/>
      </c>
    </row>
    <row r="11" spans="1:11" ht="28.15" customHeight="1" x14ac:dyDescent="0.2">
      <c r="A11" s="287"/>
      <c r="B11" s="632" t="str">
        <f>IFERROR(VLOOKUP(A11,'Ave Costs'!$A$2:$B$472,2,FALSE)," ")</f>
        <v xml:space="preserve"> </v>
      </c>
      <c r="C11" s="632"/>
      <c r="D11" s="632"/>
      <c r="E11" s="632"/>
      <c r="F11" s="286" t="str">
        <f>IFERROR(ROUND(VLOOKUP($A11,'Ave Costs'!$A$1:$J$293, 6, FALSE), 2), " ")</f>
        <v xml:space="preserve"> </v>
      </c>
      <c r="G11" s="286" t="str">
        <f>IFERROR(ROUND(VLOOKUP($A11,'Ave Costs'!$A$1:$J$293, 7, FALSE), 2), " ")</f>
        <v xml:space="preserve"> </v>
      </c>
      <c r="H11" s="287"/>
      <c r="I11" s="288" t="str">
        <f t="shared" si="0"/>
        <v/>
      </c>
      <c r="J11" s="288" t="str">
        <f t="shared" si="1"/>
        <v/>
      </c>
      <c r="K11" s="288" t="str">
        <f t="shared" si="2"/>
        <v/>
      </c>
    </row>
    <row r="12" spans="1:11" ht="28.15" customHeight="1" x14ac:dyDescent="0.2">
      <c r="A12" s="287"/>
      <c r="B12" s="632" t="str">
        <f>IFERROR(VLOOKUP(A12,'Ave Costs'!$A$2:$B$472,2,FALSE)," ")</f>
        <v xml:space="preserve"> </v>
      </c>
      <c r="C12" s="632"/>
      <c r="D12" s="632"/>
      <c r="E12" s="632"/>
      <c r="F12" s="286" t="str">
        <f>IFERROR(ROUND(VLOOKUP($A12,'Ave Costs'!$A$1:$J$293, 6, FALSE), 2), " ")</f>
        <v xml:space="preserve"> </v>
      </c>
      <c r="G12" s="286" t="str">
        <f>IFERROR(ROUND(VLOOKUP($A12,'Ave Costs'!$A$1:$J$293, 7, FALSE), 2), " ")</f>
        <v xml:space="preserve"> </v>
      </c>
      <c r="H12" s="287"/>
      <c r="I12" s="288" t="str">
        <f t="shared" si="0"/>
        <v/>
      </c>
      <c r="J12" s="288" t="str">
        <f t="shared" si="1"/>
        <v/>
      </c>
      <c r="K12" s="288" t="str">
        <f t="shared" si="2"/>
        <v/>
      </c>
    </row>
    <row r="13" spans="1:11" ht="28.15" customHeight="1" x14ac:dyDescent="0.2">
      <c r="A13" s="287"/>
      <c r="B13" s="632" t="str">
        <f>IFERROR(VLOOKUP(A13,'Ave Costs'!$A$2:$B$472,2,FALSE)," ")</f>
        <v xml:space="preserve"> </v>
      </c>
      <c r="C13" s="632"/>
      <c r="D13" s="632"/>
      <c r="E13" s="632"/>
      <c r="F13" s="286" t="str">
        <f>IFERROR(ROUND(VLOOKUP($A13,'Ave Costs'!$A$1:$J$293, 6, FALSE), 2), " ")</f>
        <v xml:space="preserve"> </v>
      </c>
      <c r="G13" s="286" t="str">
        <f>IFERROR(ROUND(VLOOKUP($A13,'Ave Costs'!$A$1:$J$293, 7, FALSE), 2), " ")</f>
        <v xml:space="preserve"> </v>
      </c>
      <c r="H13" s="287"/>
      <c r="I13" s="288" t="str">
        <f t="shared" si="0"/>
        <v/>
      </c>
      <c r="J13" s="288" t="str">
        <f t="shared" si="1"/>
        <v/>
      </c>
      <c r="K13" s="288" t="str">
        <f t="shared" si="2"/>
        <v/>
      </c>
    </row>
    <row r="14" spans="1:11" ht="28.15" customHeight="1" x14ac:dyDescent="0.2">
      <c r="A14" s="287"/>
      <c r="B14" s="632" t="str">
        <f>IFERROR(VLOOKUP(A14,'Ave Costs'!$A$2:$B$472,2,FALSE)," ")</f>
        <v xml:space="preserve"> </v>
      </c>
      <c r="C14" s="632"/>
      <c r="D14" s="632"/>
      <c r="E14" s="632"/>
      <c r="F14" s="286" t="str">
        <f>IFERROR(ROUND(VLOOKUP($A14,'Ave Costs'!$A$1:$J$293, 6, FALSE), 2), " ")</f>
        <v xml:space="preserve"> </v>
      </c>
      <c r="G14" s="286" t="str">
        <f>IFERROR(ROUND(VLOOKUP($A14,'Ave Costs'!$A$1:$J$293, 7, FALSE), 2), " ")</f>
        <v xml:space="preserve"> </v>
      </c>
      <c r="H14" s="287"/>
      <c r="I14" s="288" t="str">
        <f t="shared" si="0"/>
        <v/>
      </c>
      <c r="J14" s="288" t="str">
        <f t="shared" si="1"/>
        <v/>
      </c>
      <c r="K14" s="288" t="str">
        <f t="shared" si="2"/>
        <v/>
      </c>
    </row>
    <row r="15" spans="1:11" ht="28.15" customHeight="1" x14ac:dyDescent="0.2">
      <c r="A15" s="287"/>
      <c r="B15" s="632" t="str">
        <f>IFERROR(VLOOKUP(A15,'Ave Costs'!$A$2:$B$472,2,FALSE)," ")</f>
        <v xml:space="preserve"> </v>
      </c>
      <c r="C15" s="632"/>
      <c r="D15" s="632"/>
      <c r="E15" s="632"/>
      <c r="F15" s="286" t="str">
        <f>IFERROR(ROUND(VLOOKUP($A15,'Ave Costs'!$A$1:$J$293, 6, FALSE), 2), " ")</f>
        <v xml:space="preserve"> </v>
      </c>
      <c r="G15" s="286" t="str">
        <f>IFERROR(ROUND(VLOOKUP($A15,'Ave Costs'!$A$1:$J$293, 7, FALSE), 2), " ")</f>
        <v xml:space="preserve"> </v>
      </c>
      <c r="H15" s="287"/>
      <c r="I15" s="288" t="str">
        <f t="shared" si="0"/>
        <v/>
      </c>
      <c r="J15" s="288" t="str">
        <f t="shared" si="1"/>
        <v/>
      </c>
      <c r="K15" s="288" t="str">
        <f t="shared" si="2"/>
        <v/>
      </c>
    </row>
    <row r="16" spans="1:11" ht="28.15" customHeight="1" x14ac:dyDescent="0.2">
      <c r="A16" s="287"/>
      <c r="B16" s="632" t="str">
        <f>IFERROR(VLOOKUP(A16,'Ave Costs'!$A$2:$B$472,2,FALSE)," ")</f>
        <v xml:space="preserve"> </v>
      </c>
      <c r="C16" s="632"/>
      <c r="D16" s="632"/>
      <c r="E16" s="632"/>
      <c r="F16" s="286" t="str">
        <f>IFERROR(ROUND(VLOOKUP($A16,'Ave Costs'!$A$1:$J$293, 6, FALSE), 2), " ")</f>
        <v xml:space="preserve"> </v>
      </c>
      <c r="G16" s="286" t="str">
        <f>IFERROR(ROUND(VLOOKUP($A16,'Ave Costs'!$A$1:$J$293, 7, FALSE), 2), " ")</f>
        <v xml:space="preserve"> </v>
      </c>
      <c r="H16" s="287"/>
      <c r="I16" s="288" t="str">
        <f t="shared" si="0"/>
        <v/>
      </c>
      <c r="J16" s="288" t="str">
        <f t="shared" si="1"/>
        <v/>
      </c>
      <c r="K16" s="288" t="str">
        <f t="shared" si="2"/>
        <v/>
      </c>
    </row>
    <row r="17" spans="1:11" ht="28.15" customHeight="1" x14ac:dyDescent="0.2">
      <c r="A17" s="287"/>
      <c r="B17" s="632" t="str">
        <f>IFERROR(VLOOKUP(A17,'Ave Costs'!$A$2:$B$472,2,FALSE)," ")</f>
        <v xml:space="preserve"> </v>
      </c>
      <c r="C17" s="632"/>
      <c r="D17" s="632"/>
      <c r="E17" s="632"/>
      <c r="F17" s="286" t="str">
        <f>IFERROR(ROUND(VLOOKUP($A17,'Ave Costs'!$A$1:$J$293, 6, FALSE), 2), " ")</f>
        <v xml:space="preserve"> </v>
      </c>
      <c r="G17" s="286" t="str">
        <f>IFERROR(ROUND(VLOOKUP($A17,'Ave Costs'!$A$1:$J$293, 7, FALSE), 2), " ")</f>
        <v xml:space="preserve"> </v>
      </c>
      <c r="H17" s="287"/>
      <c r="I17" s="288" t="str">
        <f t="shared" si="0"/>
        <v/>
      </c>
      <c r="J17" s="288" t="str">
        <f t="shared" si="1"/>
        <v/>
      </c>
      <c r="K17" s="288" t="str">
        <f t="shared" si="2"/>
        <v/>
      </c>
    </row>
    <row r="18" spans="1:11" ht="28.15" customHeight="1" x14ac:dyDescent="0.2">
      <c r="A18" s="287"/>
      <c r="B18" s="632" t="str">
        <f>IFERROR(VLOOKUP(A18,'Ave Costs'!$A$2:$B$472,2,FALSE)," ")</f>
        <v xml:space="preserve"> </v>
      </c>
      <c r="C18" s="632"/>
      <c r="D18" s="632"/>
      <c r="E18" s="632"/>
      <c r="F18" s="286" t="str">
        <f>IFERROR(ROUND(VLOOKUP($A18,'Ave Costs'!$A$1:$J$293, 6, FALSE), 2), " ")</f>
        <v xml:space="preserve"> </v>
      </c>
      <c r="G18" s="286" t="str">
        <f>IFERROR(ROUND(VLOOKUP($A18,'Ave Costs'!$A$1:$J$293, 7, FALSE), 2), " ")</f>
        <v xml:space="preserve"> </v>
      </c>
      <c r="H18" s="287"/>
      <c r="I18" s="288" t="str">
        <f t="shared" si="0"/>
        <v/>
      </c>
      <c r="J18" s="288" t="str">
        <f t="shared" si="1"/>
        <v/>
      </c>
      <c r="K18" s="288" t="str">
        <f t="shared" ref="K18:K20" si="3">IFERROR(I18+J18,"")</f>
        <v/>
      </c>
    </row>
    <row r="19" spans="1:11" ht="28.15" customHeight="1" x14ac:dyDescent="0.2">
      <c r="A19" s="287"/>
      <c r="B19" s="632" t="str">
        <f>IFERROR(VLOOKUP(A19,'Ave Costs'!$A$2:$B$472,2,FALSE)," ")</f>
        <v xml:space="preserve"> </v>
      </c>
      <c r="C19" s="632"/>
      <c r="D19" s="632"/>
      <c r="E19" s="632"/>
      <c r="F19" s="286" t="str">
        <f>IFERROR(ROUND(VLOOKUP($A19,'Ave Costs'!$A$1:$J$293, 6, FALSE), 2), " ")</f>
        <v xml:space="preserve"> </v>
      </c>
      <c r="G19" s="286" t="str">
        <f>IFERROR(ROUND(VLOOKUP($A19,'Ave Costs'!$A$1:$J$293, 7, FALSE), 2), " ")</f>
        <v xml:space="preserve"> </v>
      </c>
      <c r="H19" s="287"/>
      <c r="I19" s="288" t="str">
        <f t="shared" si="0"/>
        <v/>
      </c>
      <c r="J19" s="288" t="str">
        <f t="shared" si="1"/>
        <v/>
      </c>
      <c r="K19" s="288" t="str">
        <f t="shared" si="3"/>
        <v/>
      </c>
    </row>
    <row r="20" spans="1:11" ht="28.15" customHeight="1" x14ac:dyDescent="0.2">
      <c r="A20" s="287"/>
      <c r="B20" s="632" t="str">
        <f>IFERROR(VLOOKUP(A20,'Ave Costs'!$A$2:$B$472,2,FALSE)," ")</f>
        <v xml:space="preserve"> </v>
      </c>
      <c r="C20" s="632"/>
      <c r="D20" s="632"/>
      <c r="E20" s="632"/>
      <c r="F20" s="286" t="str">
        <f>IFERROR(ROUND(VLOOKUP($A20,'Ave Costs'!$A$1:$J$293, 6, FALSE), 2), " ")</f>
        <v xml:space="preserve"> </v>
      </c>
      <c r="G20" s="286" t="str">
        <f>IFERROR(ROUND(VLOOKUP($A20,'Ave Costs'!$A$1:$J$293, 7, FALSE), 2), " ")</f>
        <v xml:space="preserve"> </v>
      </c>
      <c r="H20" s="287"/>
      <c r="I20" s="288" t="str">
        <f t="shared" si="0"/>
        <v/>
      </c>
      <c r="J20" s="288" t="str">
        <f t="shared" si="1"/>
        <v/>
      </c>
      <c r="K20" s="288" t="str">
        <f t="shared" si="3"/>
        <v/>
      </c>
    </row>
    <row r="21" spans="1:11" ht="28.15" customHeight="1" x14ac:dyDescent="0.2">
      <c r="A21" s="287"/>
      <c r="B21" s="632" t="str">
        <f>IFERROR(VLOOKUP(A21,'Ave Costs'!$A$2:$B$472,2,FALSE)," ")</f>
        <v xml:space="preserve"> </v>
      </c>
      <c r="C21" s="632"/>
      <c r="D21" s="632"/>
      <c r="E21" s="632"/>
      <c r="F21" s="286" t="str">
        <f>IFERROR(ROUND(VLOOKUP($A21,'Ave Costs'!$A$1:$J$293, 6, FALSE), 2), " ")</f>
        <v xml:space="preserve"> </v>
      </c>
      <c r="G21" s="286" t="str">
        <f>IFERROR(ROUND(VLOOKUP($A21,'Ave Costs'!$A$1:$J$293, 7, FALSE), 2), " ")</f>
        <v xml:space="preserve"> </v>
      </c>
      <c r="H21" s="287"/>
      <c r="I21" s="288" t="str">
        <f t="shared" si="0"/>
        <v/>
      </c>
      <c r="J21" s="288" t="str">
        <f t="shared" si="1"/>
        <v/>
      </c>
      <c r="K21" s="288" t="str">
        <f t="shared" si="2"/>
        <v/>
      </c>
    </row>
    <row r="22" spans="1:11" ht="28.15" customHeight="1" x14ac:dyDescent="0.2">
      <c r="A22" s="287"/>
      <c r="B22" s="632" t="str">
        <f>IFERROR(VLOOKUP(A22,'Ave Costs'!$A$2:$B$472,2,FALSE)," ")</f>
        <v xml:space="preserve"> </v>
      </c>
      <c r="C22" s="632"/>
      <c r="D22" s="632"/>
      <c r="E22" s="632"/>
      <c r="F22" s="286" t="str">
        <f>IFERROR(ROUND(VLOOKUP($A22,'Ave Costs'!$A$1:$J$293, 6, FALSE), 2), " ")</f>
        <v xml:space="preserve"> </v>
      </c>
      <c r="G22" s="286" t="str">
        <f>IFERROR(ROUND(VLOOKUP($A22,'Ave Costs'!$A$1:$J$293, 7, FALSE), 2), " ")</f>
        <v xml:space="preserve"> </v>
      </c>
      <c r="H22" s="287"/>
      <c r="I22" s="288" t="str">
        <f t="shared" si="0"/>
        <v/>
      </c>
      <c r="J22" s="288" t="str">
        <f t="shared" si="1"/>
        <v/>
      </c>
      <c r="K22" s="288" t="str">
        <f t="shared" ref="K22" si="4">IFERROR(I22+J22,"")</f>
        <v/>
      </c>
    </row>
    <row r="23" spans="1:11" ht="25.15" customHeight="1" x14ac:dyDescent="0.2">
      <c r="A23" s="11"/>
      <c r="B23" s="11"/>
      <c r="C23" s="11"/>
      <c r="D23" s="11"/>
      <c r="E23" s="11"/>
      <c r="F23" s="627" t="s">
        <v>609</v>
      </c>
      <c r="G23" s="609"/>
      <c r="H23" s="609"/>
      <c r="I23" s="284">
        <f>SUM(I9:I22)</f>
        <v>0</v>
      </c>
      <c r="J23" s="284">
        <f>SUM(J9:J22)</f>
        <v>0</v>
      </c>
      <c r="K23" s="284">
        <f t="shared" ref="K23" si="5">I23+J23</f>
        <v>0</v>
      </c>
    </row>
    <row r="24" spans="1:11" x14ac:dyDescent="0.2">
      <c r="A24" s="628" t="s">
        <v>100</v>
      </c>
      <c r="B24" s="629"/>
      <c r="C24" s="629"/>
      <c r="D24" s="629"/>
      <c r="E24" s="629"/>
      <c r="F24" s="629"/>
      <c r="G24" s="629"/>
      <c r="H24" s="629"/>
      <c r="I24" s="629"/>
      <c r="J24" s="629"/>
      <c r="K24" s="630"/>
    </row>
    <row r="25" spans="1:11" ht="31.5" x14ac:dyDescent="0.2">
      <c r="A25" s="29" t="s">
        <v>71</v>
      </c>
      <c r="B25" s="631" t="s">
        <v>97</v>
      </c>
      <c r="C25" s="631"/>
      <c r="D25" s="631"/>
      <c r="E25" s="631"/>
      <c r="F25" s="30" t="s">
        <v>7</v>
      </c>
      <c r="G25" s="30" t="s">
        <v>90</v>
      </c>
      <c r="H25" s="29" t="s">
        <v>88</v>
      </c>
      <c r="I25" s="30" t="s">
        <v>598</v>
      </c>
      <c r="J25" s="30" t="s">
        <v>349</v>
      </c>
      <c r="K25" s="29" t="s">
        <v>78</v>
      </c>
    </row>
    <row r="26" spans="1:11" ht="28.15" customHeight="1" x14ac:dyDescent="0.2">
      <c r="A26" s="289"/>
      <c r="B26" s="632" t="str">
        <f>IFERROR(VLOOKUP(A26,'Ave Costs'!$A$2:$B$472,2,FALSE)," ")</f>
        <v xml:space="preserve"> </v>
      </c>
      <c r="C26" s="632"/>
      <c r="D26" s="632"/>
      <c r="E26" s="632"/>
      <c r="F26" s="290" t="str">
        <f>IFERROR(ROUND(VLOOKUP($A26,'Ave Costs'!$A$1:$J$293, 6, FALSE), 2), " ")</f>
        <v xml:space="preserve"> </v>
      </c>
      <c r="G26" s="290" t="str">
        <f>IFERROR(ROUND(VLOOKUP($A26,'Ave Costs'!$A$1:$J$293, 7, FALSE), 2), " ")</f>
        <v xml:space="preserve"> </v>
      </c>
      <c r="H26" s="291"/>
      <c r="I26" s="292" t="str">
        <f>IFERROR($F26*$H26*(-1),"")</f>
        <v/>
      </c>
      <c r="J26" s="292" t="str">
        <f>IFERROR($G26*$H26*(-1),"")</f>
        <v/>
      </c>
      <c r="K26" s="292" t="str">
        <f>IFERROR(I26+J26,"")</f>
        <v/>
      </c>
    </row>
    <row r="27" spans="1:11" ht="28.15" customHeight="1" x14ac:dyDescent="0.2">
      <c r="A27" s="291"/>
      <c r="B27" s="632" t="str">
        <f>IFERROR(VLOOKUP(A27,'Ave Costs'!$A$2:$B$472,2,FALSE)," ")</f>
        <v xml:space="preserve"> </v>
      </c>
      <c r="C27" s="632"/>
      <c r="D27" s="632"/>
      <c r="E27" s="632"/>
      <c r="F27" s="290" t="str">
        <f>IFERROR(ROUND(VLOOKUP($A27,'Ave Costs'!$A$1:$J$293, 6, FALSE), 2), " ")</f>
        <v xml:space="preserve"> </v>
      </c>
      <c r="G27" s="290" t="str">
        <f>IFERROR(ROUND(VLOOKUP($A27,'Ave Costs'!$A$1:$J$293, 7, FALSE), 2), " ")</f>
        <v xml:space="preserve"> </v>
      </c>
      <c r="H27" s="291"/>
      <c r="I27" s="292" t="str">
        <f t="shared" ref="I27:I39" si="6">IFERROR($F27*$H27*(-1),"")</f>
        <v/>
      </c>
      <c r="J27" s="292" t="str">
        <f t="shared" ref="J27:J39" si="7">IFERROR($G27*$H27*(-1),"")</f>
        <v/>
      </c>
      <c r="K27" s="292" t="str">
        <f t="shared" ref="K27:K38" si="8">IFERROR(I27+J27,"")</f>
        <v/>
      </c>
    </row>
    <row r="28" spans="1:11" ht="28.15" customHeight="1" x14ac:dyDescent="0.2">
      <c r="A28" s="291"/>
      <c r="B28" s="632" t="str">
        <f>IFERROR(VLOOKUP(A28,'Ave Costs'!$A$2:$B$472,2,FALSE)," ")</f>
        <v xml:space="preserve"> </v>
      </c>
      <c r="C28" s="632"/>
      <c r="D28" s="632"/>
      <c r="E28" s="632"/>
      <c r="F28" s="290" t="str">
        <f>IFERROR(ROUND(VLOOKUP($A28,'Ave Costs'!$A$1:$J$293, 6, FALSE), 2), " ")</f>
        <v xml:space="preserve"> </v>
      </c>
      <c r="G28" s="290" t="str">
        <f>IFERROR(ROUND(VLOOKUP($A28,'Ave Costs'!$A$1:$J$293, 7, FALSE), 2), " ")</f>
        <v xml:space="preserve"> </v>
      </c>
      <c r="H28" s="291"/>
      <c r="I28" s="292" t="str">
        <f t="shared" si="6"/>
        <v/>
      </c>
      <c r="J28" s="292" t="str">
        <f t="shared" si="7"/>
        <v/>
      </c>
      <c r="K28" s="292" t="str">
        <f t="shared" si="8"/>
        <v/>
      </c>
    </row>
    <row r="29" spans="1:11" ht="28.15" customHeight="1" x14ac:dyDescent="0.2">
      <c r="A29" s="291"/>
      <c r="B29" s="632" t="str">
        <f>IFERROR(VLOOKUP(A29,'Ave Costs'!$A$2:$B$472,2,FALSE)," ")</f>
        <v xml:space="preserve"> </v>
      </c>
      <c r="C29" s="632"/>
      <c r="D29" s="632"/>
      <c r="E29" s="632"/>
      <c r="F29" s="290" t="str">
        <f>IFERROR(ROUND(VLOOKUP($A29,'Ave Costs'!$A$1:$J$293, 6, FALSE), 2), " ")</f>
        <v xml:space="preserve"> </v>
      </c>
      <c r="G29" s="290" t="str">
        <f>IFERROR(ROUND(VLOOKUP($A29,'Ave Costs'!$A$1:$J$293, 7, FALSE), 2), " ")</f>
        <v xml:space="preserve"> </v>
      </c>
      <c r="H29" s="291"/>
      <c r="I29" s="292" t="str">
        <f t="shared" si="6"/>
        <v/>
      </c>
      <c r="J29" s="292" t="str">
        <f t="shared" si="7"/>
        <v/>
      </c>
      <c r="K29" s="292" t="str">
        <f t="shared" si="8"/>
        <v/>
      </c>
    </row>
    <row r="30" spans="1:11" ht="28.15" customHeight="1" x14ac:dyDescent="0.2">
      <c r="A30" s="291"/>
      <c r="B30" s="632" t="str">
        <f>IFERROR(VLOOKUP(A30,'Ave Costs'!$A$2:$B$472,2,FALSE)," ")</f>
        <v xml:space="preserve"> </v>
      </c>
      <c r="C30" s="632"/>
      <c r="D30" s="632"/>
      <c r="E30" s="632"/>
      <c r="F30" s="290" t="str">
        <f>IFERROR(ROUND(VLOOKUP($A30,'Ave Costs'!$A$1:$J$293, 6, FALSE), 2), " ")</f>
        <v xml:space="preserve"> </v>
      </c>
      <c r="G30" s="290" t="str">
        <f>IFERROR(ROUND(VLOOKUP($A30,'Ave Costs'!$A$1:$J$293, 7, FALSE), 2), " ")</f>
        <v xml:space="preserve"> </v>
      </c>
      <c r="H30" s="291"/>
      <c r="I30" s="292" t="str">
        <f t="shared" si="6"/>
        <v/>
      </c>
      <c r="J30" s="292" t="str">
        <f t="shared" si="7"/>
        <v/>
      </c>
      <c r="K30" s="292" t="str">
        <f t="shared" si="8"/>
        <v/>
      </c>
    </row>
    <row r="31" spans="1:11" ht="28.15" customHeight="1" x14ac:dyDescent="0.2">
      <c r="A31" s="291"/>
      <c r="B31" s="632" t="str">
        <f>IFERROR(VLOOKUP(A31,'Ave Costs'!$A$2:$B$472,2,FALSE)," ")</f>
        <v xml:space="preserve"> </v>
      </c>
      <c r="C31" s="632"/>
      <c r="D31" s="632"/>
      <c r="E31" s="632"/>
      <c r="F31" s="290" t="str">
        <f>IFERROR(ROUND(VLOOKUP($A31,'Ave Costs'!$A$1:$J$293, 6, FALSE), 2), " ")</f>
        <v xml:space="preserve"> </v>
      </c>
      <c r="G31" s="290" t="str">
        <f>IFERROR(ROUND(VLOOKUP($A31,'Ave Costs'!$A$1:$J$293, 7, FALSE), 2), " ")</f>
        <v xml:space="preserve"> </v>
      </c>
      <c r="H31" s="291"/>
      <c r="I31" s="292" t="str">
        <f t="shared" si="6"/>
        <v/>
      </c>
      <c r="J31" s="292" t="str">
        <f t="shared" si="7"/>
        <v/>
      </c>
      <c r="K31" s="292" t="str">
        <f t="shared" si="8"/>
        <v/>
      </c>
    </row>
    <row r="32" spans="1:11" ht="28.15" customHeight="1" x14ac:dyDescent="0.2">
      <c r="A32" s="291"/>
      <c r="B32" s="632" t="str">
        <f>IFERROR(VLOOKUP(A32,'Ave Costs'!$A$2:$B$472,2,FALSE)," ")</f>
        <v xml:space="preserve"> </v>
      </c>
      <c r="C32" s="632"/>
      <c r="D32" s="632"/>
      <c r="E32" s="632"/>
      <c r="F32" s="290" t="str">
        <f>IFERROR(ROUND(VLOOKUP($A32,'Ave Costs'!$A$1:$J$293, 6, FALSE), 2), " ")</f>
        <v xml:space="preserve"> </v>
      </c>
      <c r="G32" s="290" t="str">
        <f>IFERROR(ROUND(VLOOKUP($A32,'Ave Costs'!$A$1:$J$293, 7, FALSE), 2), " ")</f>
        <v xml:space="preserve"> </v>
      </c>
      <c r="H32" s="291"/>
      <c r="I32" s="292" t="str">
        <f t="shared" si="6"/>
        <v/>
      </c>
      <c r="J32" s="292" t="str">
        <f t="shared" si="7"/>
        <v/>
      </c>
      <c r="K32" s="292" t="str">
        <f t="shared" si="8"/>
        <v/>
      </c>
    </row>
    <row r="33" spans="1:17" ht="28.15" customHeight="1" x14ac:dyDescent="0.2">
      <c r="A33" s="291"/>
      <c r="B33" s="632" t="str">
        <f>IFERROR(VLOOKUP(A33,'Ave Costs'!$A$2:$B$472,2,FALSE)," ")</f>
        <v xml:space="preserve"> </v>
      </c>
      <c r="C33" s="632"/>
      <c r="D33" s="632"/>
      <c r="E33" s="632"/>
      <c r="F33" s="290" t="str">
        <f>IFERROR(ROUND(VLOOKUP($A33,'Ave Costs'!$A$1:$J$293, 6, FALSE), 2), " ")</f>
        <v xml:space="preserve"> </v>
      </c>
      <c r="G33" s="290" t="str">
        <f>IFERROR(ROUND(VLOOKUP($A33,'Ave Costs'!$A$1:$J$293, 7, FALSE), 2), " ")</f>
        <v xml:space="preserve"> </v>
      </c>
      <c r="H33" s="291"/>
      <c r="I33" s="292" t="str">
        <f t="shared" si="6"/>
        <v/>
      </c>
      <c r="J33" s="292" t="str">
        <f t="shared" si="7"/>
        <v/>
      </c>
      <c r="K33" s="292" t="str">
        <f t="shared" si="8"/>
        <v/>
      </c>
    </row>
    <row r="34" spans="1:17" ht="28.15" customHeight="1" x14ac:dyDescent="0.2">
      <c r="A34" s="291"/>
      <c r="B34" s="632" t="str">
        <f>IFERROR(VLOOKUP(A34,'Ave Costs'!$A$2:$B$472,2,FALSE)," ")</f>
        <v xml:space="preserve"> </v>
      </c>
      <c r="C34" s="632"/>
      <c r="D34" s="632"/>
      <c r="E34" s="632"/>
      <c r="F34" s="290" t="str">
        <f>IFERROR(ROUND(VLOOKUP($A34,'Ave Costs'!$A$1:$J$293, 6, FALSE), 2), " ")</f>
        <v xml:space="preserve"> </v>
      </c>
      <c r="G34" s="290" t="str">
        <f>IFERROR(ROUND(VLOOKUP($A34,'Ave Costs'!$A$1:$J$293, 7, FALSE), 2), " ")</f>
        <v xml:space="preserve"> </v>
      </c>
      <c r="H34" s="291"/>
      <c r="I34" s="292" t="str">
        <f t="shared" si="6"/>
        <v/>
      </c>
      <c r="J34" s="292" t="str">
        <f t="shared" si="7"/>
        <v/>
      </c>
      <c r="K34" s="292" t="str">
        <f t="shared" si="8"/>
        <v/>
      </c>
    </row>
    <row r="35" spans="1:17" ht="28.15" customHeight="1" x14ac:dyDescent="0.2">
      <c r="A35" s="291"/>
      <c r="B35" s="632" t="str">
        <f>IFERROR(VLOOKUP(A35,'Ave Costs'!$A$2:$B$472,2,FALSE)," ")</f>
        <v xml:space="preserve"> </v>
      </c>
      <c r="C35" s="632"/>
      <c r="D35" s="632"/>
      <c r="E35" s="632"/>
      <c r="F35" s="290" t="str">
        <f>IFERROR(ROUND(VLOOKUP($A35,'Ave Costs'!$A$1:$J$293, 6, FALSE), 2), " ")</f>
        <v xml:space="preserve"> </v>
      </c>
      <c r="G35" s="290" t="str">
        <f>IFERROR(ROUND(VLOOKUP($A35,'Ave Costs'!$A$1:$J$293, 7, FALSE), 2), " ")</f>
        <v xml:space="preserve"> </v>
      </c>
      <c r="H35" s="291"/>
      <c r="I35" s="292" t="str">
        <f t="shared" si="6"/>
        <v/>
      </c>
      <c r="J35" s="292" t="str">
        <f t="shared" si="7"/>
        <v/>
      </c>
      <c r="K35" s="292" t="str">
        <f t="shared" ref="K35:K37" si="9">IFERROR(I35+J35,"")</f>
        <v/>
      </c>
    </row>
    <row r="36" spans="1:17" ht="28.15" customHeight="1" x14ac:dyDescent="0.2">
      <c r="A36" s="291"/>
      <c r="B36" s="632" t="str">
        <f>IFERROR(VLOOKUP(A36,'Ave Costs'!$A$2:$B$472,2,FALSE)," ")</f>
        <v xml:space="preserve"> </v>
      </c>
      <c r="C36" s="632"/>
      <c r="D36" s="632"/>
      <c r="E36" s="632"/>
      <c r="F36" s="290" t="str">
        <f>IFERROR(ROUND(VLOOKUP($A36,'Ave Costs'!$A$1:$J$293, 6, FALSE), 2), " ")</f>
        <v xml:space="preserve"> </v>
      </c>
      <c r="G36" s="290" t="str">
        <f>IFERROR(ROUND(VLOOKUP($A36,'Ave Costs'!$A$1:$J$293, 7, FALSE), 2), " ")</f>
        <v xml:space="preserve"> </v>
      </c>
      <c r="H36" s="291"/>
      <c r="I36" s="292" t="str">
        <f t="shared" si="6"/>
        <v/>
      </c>
      <c r="J36" s="292" t="str">
        <f t="shared" si="7"/>
        <v/>
      </c>
      <c r="K36" s="292" t="str">
        <f t="shared" si="9"/>
        <v/>
      </c>
    </row>
    <row r="37" spans="1:17" ht="28.15" customHeight="1" x14ac:dyDescent="0.2">
      <c r="A37" s="291"/>
      <c r="B37" s="632" t="str">
        <f>IFERROR(VLOOKUP(A37,'Ave Costs'!$A$2:$B$472,2,FALSE)," ")</f>
        <v xml:space="preserve"> </v>
      </c>
      <c r="C37" s="632"/>
      <c r="D37" s="632"/>
      <c r="E37" s="632"/>
      <c r="F37" s="290" t="str">
        <f>IFERROR(ROUND(VLOOKUP($A37,'Ave Costs'!$A$1:$J$293, 6, FALSE), 2), " ")</f>
        <v xml:space="preserve"> </v>
      </c>
      <c r="G37" s="290" t="str">
        <f>IFERROR(ROUND(VLOOKUP($A37,'Ave Costs'!$A$1:$J$293, 7, FALSE), 2), " ")</f>
        <v xml:space="preserve"> </v>
      </c>
      <c r="H37" s="291"/>
      <c r="I37" s="292" t="str">
        <f t="shared" si="6"/>
        <v/>
      </c>
      <c r="J37" s="292" t="str">
        <f t="shared" si="7"/>
        <v/>
      </c>
      <c r="K37" s="292" t="str">
        <f t="shared" si="9"/>
        <v/>
      </c>
    </row>
    <row r="38" spans="1:17" ht="28.15" customHeight="1" x14ac:dyDescent="0.2">
      <c r="A38" s="291"/>
      <c r="B38" s="632" t="str">
        <f>IFERROR(VLOOKUP(A38,'Ave Costs'!$A$2:$B$472,2,FALSE)," ")</f>
        <v xml:space="preserve"> </v>
      </c>
      <c r="C38" s="632"/>
      <c r="D38" s="632"/>
      <c r="E38" s="632"/>
      <c r="F38" s="290" t="str">
        <f>IFERROR(ROUND(VLOOKUP($A38,'Ave Costs'!$A$1:$J$293, 6, FALSE), 2), " ")</f>
        <v xml:space="preserve"> </v>
      </c>
      <c r="G38" s="290" t="str">
        <f>IFERROR(ROUND(VLOOKUP($A38,'Ave Costs'!$A$1:$J$293, 7, FALSE), 2), " ")</f>
        <v xml:space="preserve"> </v>
      </c>
      <c r="H38" s="291"/>
      <c r="I38" s="292" t="str">
        <f t="shared" si="6"/>
        <v/>
      </c>
      <c r="J38" s="292" t="str">
        <f t="shared" si="7"/>
        <v/>
      </c>
      <c r="K38" s="292" t="str">
        <f t="shared" si="8"/>
        <v/>
      </c>
    </row>
    <row r="39" spans="1:17" ht="28.15" customHeight="1" x14ac:dyDescent="0.2">
      <c r="A39" s="291"/>
      <c r="B39" s="632" t="str">
        <f>IFERROR(VLOOKUP(A39,'Ave Costs'!$A$2:$B$472,2,FALSE)," ")</f>
        <v xml:space="preserve"> </v>
      </c>
      <c r="C39" s="632"/>
      <c r="D39" s="632"/>
      <c r="E39" s="632"/>
      <c r="F39" s="290" t="str">
        <f>IFERROR(ROUND(VLOOKUP($A39,'Ave Costs'!$A$1:$J$293, 6, FALSE), 2), " ")</f>
        <v xml:space="preserve"> </v>
      </c>
      <c r="G39" s="290" t="str">
        <f>IFERROR(ROUND(VLOOKUP($A39,'Ave Costs'!$A$1:$J$293, 7, FALSE), 2), " ")</f>
        <v xml:space="preserve"> </v>
      </c>
      <c r="H39" s="291"/>
      <c r="I39" s="292" t="str">
        <f t="shared" si="6"/>
        <v/>
      </c>
      <c r="J39" s="292" t="str">
        <f t="shared" si="7"/>
        <v/>
      </c>
      <c r="K39" s="292" t="str">
        <f t="shared" ref="K39" si="10">IFERROR(I39+J39,"")</f>
        <v/>
      </c>
    </row>
    <row r="40" spans="1:17" ht="27.6" customHeight="1" x14ac:dyDescent="0.2">
      <c r="A40" s="10"/>
      <c r="B40" s="10"/>
      <c r="C40" s="10"/>
      <c r="D40" s="10"/>
      <c r="E40" s="627" t="s">
        <v>610</v>
      </c>
      <c r="F40" s="623"/>
      <c r="G40" s="623"/>
      <c r="H40" s="641"/>
      <c r="I40" s="112">
        <f>SUM(I26:I39)</f>
        <v>0</v>
      </c>
      <c r="J40" s="112">
        <f>SUM(J26:J39)</f>
        <v>0</v>
      </c>
      <c r="K40" s="112">
        <f t="shared" ref="K40" si="11">I40+J40</f>
        <v>0</v>
      </c>
    </row>
    <row r="41" spans="1:17" ht="15" customHeight="1" x14ac:dyDescent="0.2">
      <c r="A41" s="10"/>
      <c r="B41" s="10"/>
      <c r="C41" s="10"/>
      <c r="D41" s="10"/>
      <c r="E41" s="28"/>
      <c r="F41" s="28"/>
      <c r="G41" s="28"/>
      <c r="H41" s="28"/>
      <c r="I41" s="283"/>
      <c r="J41" s="283"/>
      <c r="K41" s="283"/>
    </row>
    <row r="42" spans="1:17" ht="30.6" customHeight="1" thickBot="1" x14ac:dyDescent="0.25">
      <c r="A42" s="582"/>
      <c r="B42" s="582"/>
      <c r="C42" s="583"/>
      <c r="D42" s="581" t="s">
        <v>308</v>
      </c>
      <c r="E42" s="581"/>
      <c r="F42" s="584" t="s">
        <v>13</v>
      </c>
      <c r="G42" s="584"/>
      <c r="H42" s="584"/>
      <c r="I42" s="573" t="s">
        <v>78</v>
      </c>
      <c r="J42" s="574"/>
      <c r="K42" s="296" t="s">
        <v>604</v>
      </c>
      <c r="L42" s="5"/>
      <c r="M42" s="5"/>
      <c r="N42" s="5"/>
      <c r="O42" s="6"/>
      <c r="P42" s="6"/>
      <c r="Q42" s="6"/>
    </row>
    <row r="43" spans="1:17" ht="30" customHeight="1" x14ac:dyDescent="0.2">
      <c r="A43" s="585" t="s">
        <v>606</v>
      </c>
      <c r="B43" s="586"/>
      <c r="C43" s="587"/>
      <c r="D43" s="588">
        <f>I23+I40</f>
        <v>0</v>
      </c>
      <c r="E43" s="589"/>
      <c r="F43" s="611">
        <f>J23+J40</f>
        <v>0</v>
      </c>
      <c r="G43" s="611"/>
      <c r="H43" s="611"/>
      <c r="I43" s="575">
        <f>D43+F43</f>
        <v>0</v>
      </c>
      <c r="J43" s="576"/>
      <c r="K43" s="594">
        <f>I43/I44</f>
        <v>0</v>
      </c>
      <c r="L43" s="7"/>
      <c r="M43" s="7"/>
      <c r="N43" s="7"/>
      <c r="O43" s="8"/>
      <c r="P43" s="8"/>
      <c r="Q43" s="8"/>
    </row>
    <row r="44" spans="1:17" ht="30" customHeight="1" x14ac:dyDescent="0.2">
      <c r="A44" s="585" t="s">
        <v>605</v>
      </c>
      <c r="B44" s="586"/>
      <c r="C44" s="587"/>
      <c r="D44" s="566">
        <f>'Work Order'!H319</f>
        <v>2</v>
      </c>
      <c r="E44" s="567"/>
      <c r="F44" s="570">
        <f>'Work Order'!J319</f>
        <v>18</v>
      </c>
      <c r="G44" s="570"/>
      <c r="H44" s="570"/>
      <c r="I44" s="577">
        <f>D44+F44</f>
        <v>20</v>
      </c>
      <c r="J44" s="578"/>
      <c r="K44" s="594"/>
      <c r="L44" s="7"/>
      <c r="M44" s="7"/>
      <c r="N44" s="7"/>
      <c r="O44" s="8"/>
      <c r="P44" s="8"/>
      <c r="Q44" s="8"/>
    </row>
    <row r="45" spans="1:17" ht="30" customHeight="1" x14ac:dyDescent="0.2">
      <c r="A45" s="585" t="s">
        <v>607</v>
      </c>
      <c r="B45" s="586"/>
      <c r="C45" s="587"/>
      <c r="D45" s="568">
        <f>D43+D44</f>
        <v>2</v>
      </c>
      <c r="E45" s="569"/>
      <c r="F45" s="571">
        <f>F43+F44</f>
        <v>18</v>
      </c>
      <c r="G45" s="572"/>
      <c r="H45" s="572"/>
      <c r="I45" s="579">
        <f>I43+I44</f>
        <v>20</v>
      </c>
      <c r="J45" s="580"/>
      <c r="K45" s="595"/>
      <c r="L45" s="7"/>
      <c r="M45" s="7"/>
      <c r="N45" s="7"/>
      <c r="O45" s="8"/>
      <c r="P45" s="8"/>
      <c r="Q45" s="8"/>
    </row>
    <row r="46" spans="1:17" ht="22.15" customHeight="1" thickBot="1" x14ac:dyDescent="0.25"/>
    <row r="47" spans="1:17" ht="17.25" thickTop="1" x14ac:dyDescent="0.2">
      <c r="A47" s="603" t="s">
        <v>602</v>
      </c>
      <c r="B47" s="604"/>
      <c r="C47" s="604"/>
      <c r="D47" s="604"/>
      <c r="E47" s="604"/>
      <c r="F47" s="604"/>
      <c r="G47" s="604"/>
      <c r="H47" s="604"/>
      <c r="I47" s="604"/>
      <c r="J47" s="604"/>
      <c r="K47" s="605"/>
    </row>
    <row r="48" spans="1:17" ht="25.15" customHeight="1" x14ac:dyDescent="0.2">
      <c r="A48" s="597"/>
      <c r="B48" s="598"/>
      <c r="C48" s="598"/>
      <c r="D48" s="598"/>
      <c r="E48" s="598"/>
      <c r="F48" s="598"/>
      <c r="G48" s="598"/>
      <c r="H48" s="598"/>
      <c r="I48" s="598"/>
      <c r="J48" s="598"/>
      <c r="K48" s="607"/>
    </row>
    <row r="49" spans="1:11" ht="33" customHeight="1" x14ac:dyDescent="0.2">
      <c r="A49" s="608" t="s">
        <v>91</v>
      </c>
      <c r="B49" s="609"/>
      <c r="C49" s="609"/>
      <c r="D49" s="610"/>
      <c r="E49" s="606"/>
      <c r="F49" s="606"/>
      <c r="G49" s="606"/>
      <c r="H49" s="606"/>
      <c r="I49" s="606"/>
      <c r="J49" s="264"/>
      <c r="K49" s="273"/>
    </row>
    <row r="50" spans="1:11" ht="32.25" customHeight="1" x14ac:dyDescent="0.2">
      <c r="A50" s="601"/>
      <c r="B50" s="602"/>
      <c r="C50" s="602"/>
      <c r="D50" s="262" t="s">
        <v>92</v>
      </c>
      <c r="E50" s="606"/>
      <c r="F50" s="606"/>
      <c r="G50" s="606"/>
      <c r="H50" s="606"/>
      <c r="I50" s="606"/>
      <c r="J50" s="28" t="s">
        <v>93</v>
      </c>
      <c r="K50" s="293"/>
    </row>
    <row r="51" spans="1:11" ht="5.45" customHeight="1" thickBot="1" x14ac:dyDescent="0.25">
      <c r="A51" s="279"/>
      <c r="B51" s="280"/>
      <c r="C51" s="280"/>
      <c r="D51" s="278"/>
      <c r="E51" s="281"/>
      <c r="F51" s="281"/>
      <c r="G51" s="281"/>
      <c r="H51" s="281"/>
      <c r="I51" s="281"/>
      <c r="J51" s="277"/>
      <c r="K51" s="282"/>
    </row>
    <row r="52" spans="1:11" ht="34.15" customHeight="1" thickTop="1" x14ac:dyDescent="0.2">
      <c r="A52" s="603" t="s">
        <v>608</v>
      </c>
      <c r="B52" s="604"/>
      <c r="C52" s="604"/>
      <c r="D52" s="604"/>
      <c r="E52" s="604"/>
      <c r="F52" s="604"/>
      <c r="G52" s="604"/>
      <c r="H52" s="604"/>
      <c r="I52" s="604"/>
      <c r="J52" s="604"/>
      <c r="K52" s="605"/>
    </row>
    <row r="53" spans="1:11" ht="32.25" customHeight="1" x14ac:dyDescent="0.2">
      <c r="A53" s="597" t="str">
        <f>IF(I43&lt;=I44*0.1, "***Less Than 10% - QCI may Approve***", "")</f>
        <v>***Less Than 10% - QCI may Approve***</v>
      </c>
      <c r="B53" s="598"/>
      <c r="C53" s="598"/>
      <c r="D53" s="262" t="s">
        <v>597</v>
      </c>
      <c r="E53" s="606"/>
      <c r="F53" s="606"/>
      <c r="G53" s="606"/>
      <c r="H53" s="606"/>
      <c r="I53" s="606"/>
      <c r="J53" s="28" t="s">
        <v>93</v>
      </c>
      <c r="K53" s="293"/>
    </row>
    <row r="54" spans="1:11" ht="5.45" customHeight="1" x14ac:dyDescent="0.2">
      <c r="A54" s="274"/>
      <c r="B54" s="268"/>
      <c r="C54" s="268"/>
      <c r="D54" s="269"/>
      <c r="E54" s="269"/>
      <c r="F54" s="269"/>
      <c r="G54" s="269"/>
      <c r="H54" s="270"/>
      <c r="I54" s="268"/>
      <c r="J54" s="271"/>
      <c r="K54" s="275"/>
    </row>
    <row r="55" spans="1:11" ht="32.25" customHeight="1" x14ac:dyDescent="0.2">
      <c r="A55" s="597" t="str">
        <f>IF(AND(I43&gt;I44*0.1001, I43&lt;=I44*0.15), "***10.01 - 15% - Coordinator Approval is Required***", "")</f>
        <v/>
      </c>
      <c r="B55" s="598"/>
      <c r="C55" s="598"/>
      <c r="D55" s="262" t="s">
        <v>600</v>
      </c>
      <c r="E55" s="606"/>
      <c r="F55" s="606"/>
      <c r="G55" s="606"/>
      <c r="H55" s="606"/>
      <c r="I55" s="606"/>
      <c r="J55" s="28" t="s">
        <v>93</v>
      </c>
      <c r="K55" s="293"/>
    </row>
    <row r="56" spans="1:11" ht="5.45" customHeight="1" x14ac:dyDescent="0.2">
      <c r="A56" s="272"/>
      <c r="B56" s="260"/>
      <c r="D56" s="262"/>
      <c r="E56" s="266"/>
      <c r="F56" s="266"/>
      <c r="G56" s="266"/>
      <c r="H56" s="266"/>
      <c r="I56" s="266"/>
      <c r="J56" s="28"/>
      <c r="K56" s="276"/>
    </row>
    <row r="57" spans="1:11" ht="32.25" customHeight="1" thickBot="1" x14ac:dyDescent="0.25">
      <c r="A57" s="599" t="str">
        <f>IF(I43&gt;I44*0.15, "***OVER 15% - STATE APPROVAL IS REQUIRED***", "")</f>
        <v/>
      </c>
      <c r="B57" s="600"/>
      <c r="C57" s="600"/>
      <c r="D57" s="278" t="s">
        <v>599</v>
      </c>
      <c r="E57" s="596"/>
      <c r="F57" s="596"/>
      <c r="G57" s="596"/>
      <c r="H57" s="596"/>
      <c r="I57" s="596"/>
      <c r="J57" s="277" t="s">
        <v>93</v>
      </c>
      <c r="K57" s="294"/>
    </row>
    <row r="58" spans="1:11" ht="22.15" customHeight="1" thickTop="1" x14ac:dyDescent="0.2">
      <c r="A58" s="262"/>
      <c r="B58" s="260"/>
      <c r="C58" s="260"/>
      <c r="D58" s="267" t="s">
        <v>601</v>
      </c>
      <c r="E58" s="263"/>
      <c r="F58" s="263"/>
      <c r="G58" s="263"/>
      <c r="H58" s="264"/>
      <c r="I58" s="28"/>
      <c r="J58" s="265"/>
      <c r="K58" s="265"/>
    </row>
    <row r="59" spans="1:11" s="9" customFormat="1" ht="21" customHeight="1" x14ac:dyDescent="0.2">
      <c r="A59" s="243" t="s">
        <v>83</v>
      </c>
      <c r="B59" s="620" t="s">
        <v>101</v>
      </c>
      <c r="C59" s="620"/>
      <c r="D59" s="620"/>
      <c r="E59" s="620"/>
      <c r="F59" s="620"/>
      <c r="G59" s="620"/>
      <c r="H59" s="620"/>
      <c r="I59" s="620"/>
      <c r="J59" s="620"/>
      <c r="K59" s="243" t="s">
        <v>79</v>
      </c>
    </row>
    <row r="60" spans="1:11" s="367" customFormat="1" ht="28.15" customHeight="1" x14ac:dyDescent="0.2">
      <c r="A60" s="365">
        <f t="shared" ref="A60:A70" si="12">A9</f>
        <v>0</v>
      </c>
      <c r="B60" s="591"/>
      <c r="C60" s="592"/>
      <c r="D60" s="592"/>
      <c r="E60" s="592"/>
      <c r="F60" s="592"/>
      <c r="G60" s="592"/>
      <c r="H60" s="592"/>
      <c r="I60" s="592"/>
      <c r="J60" s="593"/>
      <c r="K60" s="366"/>
    </row>
    <row r="61" spans="1:11" s="367" customFormat="1" ht="28.15" customHeight="1" x14ac:dyDescent="0.2">
      <c r="A61" s="368">
        <f t="shared" si="12"/>
        <v>0</v>
      </c>
      <c r="B61" s="591"/>
      <c r="C61" s="592"/>
      <c r="D61" s="592"/>
      <c r="E61" s="592"/>
      <c r="F61" s="592"/>
      <c r="G61" s="592"/>
      <c r="H61" s="592"/>
      <c r="I61" s="592"/>
      <c r="J61" s="593"/>
      <c r="K61" s="366"/>
    </row>
    <row r="62" spans="1:11" s="367" customFormat="1" ht="28.15" customHeight="1" x14ac:dyDescent="0.2">
      <c r="A62" s="368">
        <f t="shared" si="12"/>
        <v>0</v>
      </c>
      <c r="B62" s="591"/>
      <c r="C62" s="592"/>
      <c r="D62" s="592"/>
      <c r="E62" s="592"/>
      <c r="F62" s="592"/>
      <c r="G62" s="592"/>
      <c r="H62" s="592"/>
      <c r="I62" s="592"/>
      <c r="J62" s="593"/>
      <c r="K62" s="366"/>
    </row>
    <row r="63" spans="1:11" s="367" customFormat="1" ht="28.15" customHeight="1" x14ac:dyDescent="0.2">
      <c r="A63" s="368">
        <f t="shared" si="12"/>
        <v>0</v>
      </c>
      <c r="B63" s="591"/>
      <c r="C63" s="592"/>
      <c r="D63" s="592"/>
      <c r="E63" s="592"/>
      <c r="F63" s="592"/>
      <c r="G63" s="592"/>
      <c r="H63" s="592"/>
      <c r="I63" s="592"/>
      <c r="J63" s="593"/>
      <c r="K63" s="366"/>
    </row>
    <row r="64" spans="1:11" s="367" customFormat="1" ht="28.15" customHeight="1" x14ac:dyDescent="0.2">
      <c r="A64" s="368">
        <f t="shared" si="12"/>
        <v>0</v>
      </c>
      <c r="B64" s="591"/>
      <c r="C64" s="592"/>
      <c r="D64" s="592"/>
      <c r="E64" s="592"/>
      <c r="F64" s="592"/>
      <c r="G64" s="592"/>
      <c r="H64" s="592"/>
      <c r="I64" s="592"/>
      <c r="J64" s="593"/>
      <c r="K64" s="366"/>
    </row>
    <row r="65" spans="1:11" s="367" customFormat="1" ht="28.15" customHeight="1" x14ac:dyDescent="0.2">
      <c r="A65" s="368">
        <f t="shared" si="12"/>
        <v>0</v>
      </c>
      <c r="B65" s="591"/>
      <c r="C65" s="592"/>
      <c r="D65" s="592"/>
      <c r="E65" s="592"/>
      <c r="F65" s="592"/>
      <c r="G65" s="592"/>
      <c r="H65" s="592"/>
      <c r="I65" s="592"/>
      <c r="J65" s="593"/>
      <c r="K65" s="366"/>
    </row>
    <row r="66" spans="1:11" s="367" customFormat="1" ht="28.15" customHeight="1" x14ac:dyDescent="0.2">
      <c r="A66" s="368">
        <f t="shared" si="12"/>
        <v>0</v>
      </c>
      <c r="B66" s="591"/>
      <c r="C66" s="592"/>
      <c r="D66" s="592"/>
      <c r="E66" s="592"/>
      <c r="F66" s="592"/>
      <c r="G66" s="592"/>
      <c r="H66" s="592"/>
      <c r="I66" s="592"/>
      <c r="J66" s="593"/>
      <c r="K66" s="366"/>
    </row>
    <row r="67" spans="1:11" s="367" customFormat="1" ht="28.15" customHeight="1" x14ac:dyDescent="0.2">
      <c r="A67" s="368">
        <f t="shared" si="12"/>
        <v>0</v>
      </c>
      <c r="B67" s="591"/>
      <c r="C67" s="592"/>
      <c r="D67" s="592"/>
      <c r="E67" s="592"/>
      <c r="F67" s="592"/>
      <c r="G67" s="592"/>
      <c r="H67" s="592"/>
      <c r="I67" s="592"/>
      <c r="J67" s="593"/>
      <c r="K67" s="366"/>
    </row>
    <row r="68" spans="1:11" s="367" customFormat="1" ht="28.15" customHeight="1" x14ac:dyDescent="0.2">
      <c r="A68" s="368">
        <f t="shared" si="12"/>
        <v>0</v>
      </c>
      <c r="B68" s="591"/>
      <c r="C68" s="592"/>
      <c r="D68" s="592"/>
      <c r="E68" s="592"/>
      <c r="F68" s="592"/>
      <c r="G68" s="592"/>
      <c r="H68" s="592"/>
      <c r="I68" s="592"/>
      <c r="J68" s="593"/>
      <c r="K68" s="366"/>
    </row>
    <row r="69" spans="1:11" s="367" customFormat="1" ht="28.15" customHeight="1" x14ac:dyDescent="0.2">
      <c r="A69" s="368">
        <f t="shared" si="12"/>
        <v>0</v>
      </c>
      <c r="B69" s="591"/>
      <c r="C69" s="592"/>
      <c r="D69" s="592"/>
      <c r="E69" s="592"/>
      <c r="F69" s="592"/>
      <c r="G69" s="592"/>
      <c r="H69" s="592"/>
      <c r="I69" s="592"/>
      <c r="J69" s="593"/>
      <c r="K69" s="366"/>
    </row>
    <row r="70" spans="1:11" s="367" customFormat="1" ht="28.15" customHeight="1" x14ac:dyDescent="0.2">
      <c r="A70" s="368">
        <f t="shared" si="12"/>
        <v>0</v>
      </c>
      <c r="B70" s="591"/>
      <c r="C70" s="592"/>
      <c r="D70" s="592"/>
      <c r="E70" s="592"/>
      <c r="F70" s="592"/>
      <c r="G70" s="592"/>
      <c r="H70" s="592"/>
      <c r="I70" s="592"/>
      <c r="J70" s="593"/>
      <c r="K70" s="366"/>
    </row>
    <row r="71" spans="1:11" s="367" customFormat="1" ht="28.15" customHeight="1" x14ac:dyDescent="0.2">
      <c r="A71" s="368">
        <f t="shared" ref="A71:A73" si="13">A20</f>
        <v>0</v>
      </c>
      <c r="B71" s="591"/>
      <c r="C71" s="592"/>
      <c r="D71" s="592"/>
      <c r="E71" s="592"/>
      <c r="F71" s="592"/>
      <c r="G71" s="592"/>
      <c r="H71" s="592"/>
      <c r="I71" s="592"/>
      <c r="J71" s="593"/>
      <c r="K71" s="366"/>
    </row>
    <row r="72" spans="1:11" s="367" customFormat="1" ht="28.15" customHeight="1" x14ac:dyDescent="0.2">
      <c r="A72" s="368">
        <f t="shared" si="13"/>
        <v>0</v>
      </c>
      <c r="B72" s="591"/>
      <c r="C72" s="592"/>
      <c r="D72" s="592"/>
      <c r="E72" s="592"/>
      <c r="F72" s="592"/>
      <c r="G72" s="592"/>
      <c r="H72" s="592"/>
      <c r="I72" s="592"/>
      <c r="J72" s="593"/>
      <c r="K72" s="366"/>
    </row>
    <row r="73" spans="1:11" s="367" customFormat="1" ht="28.15" customHeight="1" x14ac:dyDescent="0.2">
      <c r="A73" s="368">
        <f t="shared" si="13"/>
        <v>0</v>
      </c>
      <c r="B73" s="591"/>
      <c r="C73" s="592"/>
      <c r="D73" s="592"/>
      <c r="E73" s="592"/>
      <c r="F73" s="592"/>
      <c r="G73" s="592"/>
      <c r="H73" s="592"/>
      <c r="I73" s="592"/>
      <c r="J73" s="593"/>
      <c r="K73" s="366"/>
    </row>
    <row r="74" spans="1:11" s="367" customFormat="1" ht="17.25" x14ac:dyDescent="0.2">
      <c r="A74" s="369" t="s">
        <v>71</v>
      </c>
      <c r="B74" s="613" t="s">
        <v>102</v>
      </c>
      <c r="C74" s="613"/>
      <c r="D74" s="613"/>
      <c r="E74" s="613"/>
      <c r="F74" s="613"/>
      <c r="G74" s="613"/>
      <c r="H74" s="613"/>
      <c r="I74" s="613"/>
      <c r="J74" s="613"/>
      <c r="K74" s="613"/>
    </row>
    <row r="75" spans="1:11" s="367" customFormat="1" ht="28.15" customHeight="1" x14ac:dyDescent="0.2">
      <c r="A75" s="370">
        <f t="shared" ref="A75:A86" si="14">A26</f>
        <v>0</v>
      </c>
      <c r="B75" s="590"/>
      <c r="C75" s="590"/>
      <c r="D75" s="590"/>
      <c r="E75" s="590"/>
      <c r="F75" s="590"/>
      <c r="G75" s="590"/>
      <c r="H75" s="590"/>
      <c r="I75" s="590"/>
      <c r="J75" s="590"/>
      <c r="K75" s="590"/>
    </row>
    <row r="76" spans="1:11" s="367" customFormat="1" ht="28.15" customHeight="1" x14ac:dyDescent="0.2">
      <c r="A76" s="338">
        <f t="shared" si="14"/>
        <v>0</v>
      </c>
      <c r="B76" s="612"/>
      <c r="C76" s="612"/>
      <c r="D76" s="612"/>
      <c r="E76" s="612"/>
      <c r="F76" s="612"/>
      <c r="G76" s="612"/>
      <c r="H76" s="612"/>
      <c r="I76" s="612"/>
      <c r="J76" s="612"/>
      <c r="K76" s="612"/>
    </row>
    <row r="77" spans="1:11" s="367" customFormat="1" ht="28.15" customHeight="1" x14ac:dyDescent="0.2">
      <c r="A77" s="338">
        <f t="shared" si="14"/>
        <v>0</v>
      </c>
      <c r="B77" s="612"/>
      <c r="C77" s="612"/>
      <c r="D77" s="612"/>
      <c r="E77" s="612"/>
      <c r="F77" s="612"/>
      <c r="G77" s="612"/>
      <c r="H77" s="612"/>
      <c r="I77" s="612"/>
      <c r="J77" s="612"/>
      <c r="K77" s="612"/>
    </row>
    <row r="78" spans="1:11" s="367" customFormat="1" ht="28.15" customHeight="1" x14ac:dyDescent="0.2">
      <c r="A78" s="338">
        <f t="shared" si="14"/>
        <v>0</v>
      </c>
      <c r="B78" s="612"/>
      <c r="C78" s="612"/>
      <c r="D78" s="612"/>
      <c r="E78" s="612"/>
      <c r="F78" s="612"/>
      <c r="G78" s="612"/>
      <c r="H78" s="612"/>
      <c r="I78" s="612"/>
      <c r="J78" s="612"/>
      <c r="K78" s="612"/>
    </row>
    <row r="79" spans="1:11" s="367" customFormat="1" ht="28.15" customHeight="1" x14ac:dyDescent="0.2">
      <c r="A79" s="338">
        <f t="shared" si="14"/>
        <v>0</v>
      </c>
      <c r="B79" s="612"/>
      <c r="C79" s="612"/>
      <c r="D79" s="612"/>
      <c r="E79" s="612"/>
      <c r="F79" s="612"/>
      <c r="G79" s="612"/>
      <c r="H79" s="612"/>
      <c r="I79" s="612"/>
      <c r="J79" s="612"/>
      <c r="K79" s="612"/>
    </row>
    <row r="80" spans="1:11" s="367" customFormat="1" ht="28.15" customHeight="1" x14ac:dyDescent="0.2">
      <c r="A80" s="338">
        <f t="shared" si="14"/>
        <v>0</v>
      </c>
      <c r="B80" s="612"/>
      <c r="C80" s="612"/>
      <c r="D80" s="612"/>
      <c r="E80" s="612"/>
      <c r="F80" s="612"/>
      <c r="G80" s="612"/>
      <c r="H80" s="612"/>
      <c r="I80" s="612"/>
      <c r="J80" s="612"/>
      <c r="K80" s="612"/>
    </row>
    <row r="81" spans="1:11" s="367" customFormat="1" ht="28.15" customHeight="1" x14ac:dyDescent="0.2">
      <c r="A81" s="338">
        <f t="shared" si="14"/>
        <v>0</v>
      </c>
      <c r="B81" s="612"/>
      <c r="C81" s="612"/>
      <c r="D81" s="612"/>
      <c r="E81" s="612"/>
      <c r="F81" s="612"/>
      <c r="G81" s="612"/>
      <c r="H81" s="612"/>
      <c r="I81" s="612"/>
      <c r="J81" s="612"/>
      <c r="K81" s="612"/>
    </row>
    <row r="82" spans="1:11" s="367" customFormat="1" ht="28.15" customHeight="1" x14ac:dyDescent="0.2">
      <c r="A82" s="338">
        <f t="shared" si="14"/>
        <v>0</v>
      </c>
      <c r="B82" s="612"/>
      <c r="C82" s="612"/>
      <c r="D82" s="612"/>
      <c r="E82" s="612"/>
      <c r="F82" s="612"/>
      <c r="G82" s="612"/>
      <c r="H82" s="612"/>
      <c r="I82" s="612"/>
      <c r="J82" s="612"/>
      <c r="K82" s="612"/>
    </row>
    <row r="83" spans="1:11" s="367" customFormat="1" ht="28.15" customHeight="1" x14ac:dyDescent="0.2">
      <c r="A83" s="338">
        <f t="shared" si="14"/>
        <v>0</v>
      </c>
      <c r="B83" s="612"/>
      <c r="C83" s="612"/>
      <c r="D83" s="612"/>
      <c r="E83" s="612"/>
      <c r="F83" s="612"/>
      <c r="G83" s="612"/>
      <c r="H83" s="612"/>
      <c r="I83" s="612"/>
      <c r="J83" s="612"/>
      <c r="K83" s="612"/>
    </row>
    <row r="84" spans="1:11" s="367" customFormat="1" ht="28.15" customHeight="1" x14ac:dyDescent="0.2">
      <c r="A84" s="338">
        <f t="shared" si="14"/>
        <v>0</v>
      </c>
      <c r="B84" s="612"/>
      <c r="C84" s="612"/>
      <c r="D84" s="612"/>
      <c r="E84" s="612"/>
      <c r="F84" s="612"/>
      <c r="G84" s="612"/>
      <c r="H84" s="612"/>
      <c r="I84" s="612"/>
      <c r="J84" s="612"/>
      <c r="K84" s="612"/>
    </row>
    <row r="85" spans="1:11" s="367" customFormat="1" ht="28.15" customHeight="1" x14ac:dyDescent="0.2">
      <c r="A85" s="338">
        <f t="shared" si="14"/>
        <v>0</v>
      </c>
      <c r="B85" s="612"/>
      <c r="C85" s="612"/>
      <c r="D85" s="612"/>
      <c r="E85" s="612"/>
      <c r="F85" s="612"/>
      <c r="G85" s="612"/>
      <c r="H85" s="612"/>
      <c r="I85" s="612"/>
      <c r="J85" s="612"/>
      <c r="K85" s="612"/>
    </row>
    <row r="86" spans="1:11" s="367" customFormat="1" ht="28.15" customHeight="1" x14ac:dyDescent="0.2">
      <c r="A86" s="338">
        <f t="shared" si="14"/>
        <v>0</v>
      </c>
      <c r="B86" s="612"/>
      <c r="C86" s="612"/>
      <c r="D86" s="612"/>
      <c r="E86" s="612"/>
      <c r="F86" s="612"/>
      <c r="G86" s="612"/>
      <c r="H86" s="612"/>
      <c r="I86" s="612"/>
      <c r="J86" s="612"/>
      <c r="K86" s="612"/>
    </row>
    <row r="87" spans="1:11" s="367" customFormat="1" ht="28.15" customHeight="1" x14ac:dyDescent="0.2">
      <c r="A87" s="338">
        <f t="shared" ref="A87:A88" si="15">A38</f>
        <v>0</v>
      </c>
      <c r="B87" s="612"/>
      <c r="C87" s="612"/>
      <c r="D87" s="612"/>
      <c r="E87" s="612"/>
      <c r="F87" s="612"/>
      <c r="G87" s="612"/>
      <c r="H87" s="612"/>
      <c r="I87" s="612"/>
      <c r="J87" s="612"/>
      <c r="K87" s="612"/>
    </row>
    <row r="88" spans="1:11" s="367" customFormat="1" ht="28.15" customHeight="1" x14ac:dyDescent="0.2">
      <c r="A88" s="338">
        <f t="shared" si="15"/>
        <v>0</v>
      </c>
      <c r="B88" s="612"/>
      <c r="C88" s="612"/>
      <c r="D88" s="612"/>
      <c r="E88" s="612"/>
      <c r="F88" s="612"/>
      <c r="G88" s="612"/>
      <c r="H88" s="612"/>
      <c r="I88" s="612"/>
      <c r="J88" s="612"/>
      <c r="K88" s="612"/>
    </row>
    <row r="89" spans="1:11" s="367" customFormat="1" ht="17.25" x14ac:dyDescent="0.2">
      <c r="A89" s="617" t="s">
        <v>397</v>
      </c>
      <c r="B89" s="618"/>
      <c r="C89" s="618"/>
      <c r="D89" s="618"/>
      <c r="E89" s="618"/>
      <c r="F89" s="618"/>
      <c r="G89" s="618"/>
      <c r="H89" s="618"/>
      <c r="I89" s="618"/>
      <c r="J89" s="618"/>
      <c r="K89" s="619"/>
    </row>
    <row r="90" spans="1:11" s="367" customFormat="1" ht="28.15" customHeight="1" x14ac:dyDescent="0.2">
      <c r="A90" s="614"/>
      <c r="B90" s="615"/>
      <c r="C90" s="615"/>
      <c r="D90" s="615"/>
      <c r="E90" s="615"/>
      <c r="F90" s="615"/>
      <c r="G90" s="615"/>
      <c r="H90" s="615"/>
      <c r="I90" s="615"/>
      <c r="J90" s="615"/>
      <c r="K90" s="616"/>
    </row>
    <row r="91" spans="1:11" s="367" customFormat="1" ht="28.15" customHeight="1" x14ac:dyDescent="0.2">
      <c r="A91" s="614"/>
      <c r="B91" s="615"/>
      <c r="C91" s="615"/>
      <c r="D91" s="615"/>
      <c r="E91" s="615"/>
      <c r="F91" s="615"/>
      <c r="G91" s="615"/>
      <c r="H91" s="615"/>
      <c r="I91" s="615"/>
      <c r="J91" s="615"/>
      <c r="K91" s="616"/>
    </row>
    <row r="92" spans="1:11" s="367" customFormat="1" ht="28.15" customHeight="1" x14ac:dyDescent="0.2">
      <c r="A92" s="614"/>
      <c r="B92" s="615"/>
      <c r="C92" s="615"/>
      <c r="D92" s="615"/>
      <c r="E92" s="615"/>
      <c r="F92" s="615"/>
      <c r="G92" s="615"/>
      <c r="H92" s="615"/>
      <c r="I92" s="615"/>
      <c r="J92" s="615"/>
      <c r="K92" s="616"/>
    </row>
    <row r="93" spans="1:11" s="367" customFormat="1" ht="28.15" customHeight="1" x14ac:dyDescent="0.2">
      <c r="A93" s="614"/>
      <c r="B93" s="615"/>
      <c r="C93" s="615"/>
      <c r="D93" s="615"/>
      <c r="E93" s="615"/>
      <c r="F93" s="615"/>
      <c r="G93" s="615"/>
      <c r="H93" s="615"/>
      <c r="I93" s="615"/>
      <c r="J93" s="615"/>
      <c r="K93" s="616"/>
    </row>
    <row r="94" spans="1:11" s="367" customFormat="1" ht="28.15" customHeight="1" x14ac:dyDescent="0.2">
      <c r="A94" s="614"/>
      <c r="B94" s="615"/>
      <c r="C94" s="615"/>
      <c r="D94" s="615"/>
      <c r="E94" s="615"/>
      <c r="F94" s="615"/>
      <c r="G94" s="615"/>
      <c r="H94" s="615"/>
      <c r="I94" s="615"/>
      <c r="J94" s="615"/>
      <c r="K94" s="616"/>
    </row>
    <row r="95" spans="1:11" s="367" customFormat="1" ht="28.15" customHeight="1" x14ac:dyDescent="0.2">
      <c r="A95" s="614"/>
      <c r="B95" s="615"/>
      <c r="C95" s="615"/>
      <c r="D95" s="615"/>
      <c r="E95" s="615"/>
      <c r="F95" s="615"/>
      <c r="G95" s="615"/>
      <c r="H95" s="615"/>
      <c r="I95" s="615"/>
      <c r="J95" s="615"/>
      <c r="K95" s="616"/>
    </row>
    <row r="96" spans="1:11"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sheetData>
  <sheetProtection sheet="1" formatRows="0" selectLockedCells="1"/>
  <mergeCells count="110">
    <mergeCell ref="B30:E30"/>
    <mergeCell ref="B31:E31"/>
    <mergeCell ref="B32:E32"/>
    <mergeCell ref="B33:E33"/>
    <mergeCell ref="B34:E34"/>
    <mergeCell ref="B38:E38"/>
    <mergeCell ref="E40:H40"/>
    <mergeCell ref="B39:E39"/>
    <mergeCell ref="B35:E35"/>
    <mergeCell ref="B36:E36"/>
    <mergeCell ref="B37:E37"/>
    <mergeCell ref="B10:E10"/>
    <mergeCell ref="B11:E11"/>
    <mergeCell ref="B26:E26"/>
    <mergeCell ref="B27:E27"/>
    <mergeCell ref="B18:E18"/>
    <mergeCell ref="B19:E19"/>
    <mergeCell ref="B20:E20"/>
    <mergeCell ref="B28:E28"/>
    <mergeCell ref="B29:E29"/>
    <mergeCell ref="A1:K1"/>
    <mergeCell ref="A3:B3"/>
    <mergeCell ref="C3:D3"/>
    <mergeCell ref="A4:B4"/>
    <mergeCell ref="C4:F4"/>
    <mergeCell ref="A5:B5"/>
    <mergeCell ref="F23:H23"/>
    <mergeCell ref="A24:K24"/>
    <mergeCell ref="B25:E25"/>
    <mergeCell ref="B12:E12"/>
    <mergeCell ref="B13:E13"/>
    <mergeCell ref="B14:E14"/>
    <mergeCell ref="B15:E15"/>
    <mergeCell ref="B16:E16"/>
    <mergeCell ref="B17:E17"/>
    <mergeCell ref="B21:E21"/>
    <mergeCell ref="B22:E22"/>
    <mergeCell ref="A6:K6"/>
    <mergeCell ref="A7:K7"/>
    <mergeCell ref="B8:E8"/>
    <mergeCell ref="B9:E9"/>
    <mergeCell ref="J3:K3"/>
    <mergeCell ref="C5:F5"/>
    <mergeCell ref="G5:J5"/>
    <mergeCell ref="A93:K93"/>
    <mergeCell ref="A94:K94"/>
    <mergeCell ref="A95:K95"/>
    <mergeCell ref="B87:K87"/>
    <mergeCell ref="B88:K88"/>
    <mergeCell ref="A90:K90"/>
    <mergeCell ref="A89:K89"/>
    <mergeCell ref="B73:J73"/>
    <mergeCell ref="B59:J59"/>
    <mergeCell ref="B60:J60"/>
    <mergeCell ref="B61:J61"/>
    <mergeCell ref="B66:J66"/>
    <mergeCell ref="B70:J70"/>
    <mergeCell ref="B71:J71"/>
    <mergeCell ref="B72:J72"/>
    <mergeCell ref="A91:K91"/>
    <mergeCell ref="A92:K92"/>
    <mergeCell ref="B76:K76"/>
    <mergeCell ref="B77:K77"/>
    <mergeCell ref="B78:K78"/>
    <mergeCell ref="B79:K79"/>
    <mergeCell ref="B80:K80"/>
    <mergeCell ref="B86:K86"/>
    <mergeCell ref="B62:J62"/>
    <mergeCell ref="B81:K81"/>
    <mergeCell ref="B82:K82"/>
    <mergeCell ref="B83:K83"/>
    <mergeCell ref="B84:K84"/>
    <mergeCell ref="B85:K85"/>
    <mergeCell ref="B67:J67"/>
    <mergeCell ref="B68:J68"/>
    <mergeCell ref="B69:J69"/>
    <mergeCell ref="B74:K74"/>
    <mergeCell ref="A42:C42"/>
    <mergeCell ref="F42:H42"/>
    <mergeCell ref="A43:C43"/>
    <mergeCell ref="A44:C44"/>
    <mergeCell ref="A45:C45"/>
    <mergeCell ref="D43:E43"/>
    <mergeCell ref="B75:K75"/>
    <mergeCell ref="B63:J63"/>
    <mergeCell ref="B64:J64"/>
    <mergeCell ref="B65:J65"/>
    <mergeCell ref="K43:K45"/>
    <mergeCell ref="E57:I57"/>
    <mergeCell ref="A53:C53"/>
    <mergeCell ref="A57:C57"/>
    <mergeCell ref="A55:C55"/>
    <mergeCell ref="A50:C50"/>
    <mergeCell ref="A52:K52"/>
    <mergeCell ref="E50:I50"/>
    <mergeCell ref="E53:I53"/>
    <mergeCell ref="E55:I55"/>
    <mergeCell ref="A47:K48"/>
    <mergeCell ref="A49:C49"/>
    <mergeCell ref="D49:I49"/>
    <mergeCell ref="F43:H43"/>
    <mergeCell ref="D44:E44"/>
    <mergeCell ref="D45:E45"/>
    <mergeCell ref="F44:H44"/>
    <mergeCell ref="F45:H45"/>
    <mergeCell ref="I42:J42"/>
    <mergeCell ref="I43:J43"/>
    <mergeCell ref="I44:J44"/>
    <mergeCell ref="I45:J45"/>
    <mergeCell ref="D42:E42"/>
  </mergeCells>
  <conditionalFormatting sqref="A53:C53">
    <cfRule type="expression" dxfId="2" priority="3">
      <formula>I43&lt;=I44*0.1</formula>
    </cfRule>
  </conditionalFormatting>
  <conditionalFormatting sqref="A55:D55">
    <cfRule type="expression" dxfId="1" priority="2">
      <formula>AND(I43&gt;I44*0.1001, I43&lt;=I44*0.15)</formula>
    </cfRule>
  </conditionalFormatting>
  <conditionalFormatting sqref="A57">
    <cfRule type="expression" dxfId="0" priority="1">
      <formula>I43&gt;I44*0.15</formula>
    </cfRule>
  </conditionalFormatting>
  <dataValidations disablePrompts="1" count="2">
    <dataValidation allowBlank="1" showErrorMessage="1" sqref="D43:D45 F42" xr:uid="{8E4A4B26-30EF-4B18-9A1E-2FA71C4CF1D8}"/>
    <dataValidation type="list" allowBlank="1" showInputMessage="1" showErrorMessage="1" sqref="K60:K73" xr:uid="{597259DD-4AA9-4C59-AD53-19EA991BDE7E}">
      <formula1>"Attic Insul, KW Insul, CB Insul, RR Insul, Wall Insul, CS Insul, BJ Insul, Infiltration"</formula1>
    </dataValidation>
  </dataValidations>
  <printOptions horizontalCentered="1" verticalCentered="1"/>
  <pageMargins left="0.25" right="0.25" top="0.25" bottom="0.25" header="0.25" footer="0"/>
  <pageSetup scale="70" fitToHeight="2" orientation="portrait"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RowsChangeOrder">
                <anchor moveWithCells="1">
                  <from>
                    <xdr:col>10</xdr:col>
                    <xdr:colOff>85725</xdr:colOff>
                    <xdr:row>3</xdr:row>
                    <xdr:rowOff>200025</xdr:rowOff>
                  </from>
                  <to>
                    <xdr:col>10</xdr:col>
                    <xdr:colOff>647700</xdr:colOff>
                    <xdr:row>5</xdr:row>
                    <xdr:rowOff>114300</xdr:rowOff>
                  </to>
                </anchor>
              </controlPr>
            </control>
          </mc:Choice>
        </mc:AlternateContent>
        <mc:AlternateContent xmlns:mc="http://schemas.openxmlformats.org/markup-compatibility/2006">
          <mc:Choice Requires="x14">
            <control shapeId="1049" r:id="rId5" name="Button 25">
              <controlPr defaultSize="0" print="0" autoFill="0" autoPict="0" macro="[0]!UnhideAllRowsChangeOrder">
                <anchor moveWithCells="1">
                  <from>
                    <xdr:col>10</xdr:col>
                    <xdr:colOff>704850</xdr:colOff>
                    <xdr:row>3</xdr:row>
                    <xdr:rowOff>190500</xdr:rowOff>
                  </from>
                  <to>
                    <xdr:col>11</xdr:col>
                    <xdr:colOff>190500</xdr:colOff>
                    <xdr:row>5</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8CAC-A95A-4452-B5FA-4D857A841175}">
  <sheetPr codeName="Sheet5">
    <tabColor rgb="FF0000FF"/>
  </sheetPr>
  <dimension ref="A1:K68"/>
  <sheetViews>
    <sheetView showGridLines="0" workbookViewId="0">
      <selection activeCell="J20" sqref="J20"/>
    </sheetView>
  </sheetViews>
  <sheetFormatPr defaultColWidth="8.85546875" defaultRowHeight="12.75" x14ac:dyDescent="0.2"/>
  <cols>
    <col min="1" max="1" width="22" style="313" customWidth="1"/>
    <col min="2" max="2" width="3.42578125" style="313" customWidth="1"/>
    <col min="3" max="3" width="12.7109375" style="313" customWidth="1"/>
    <col min="4" max="4" width="3.42578125" style="313" customWidth="1"/>
    <col min="5" max="5" width="22" style="313" customWidth="1"/>
    <col min="6" max="6" width="18.85546875" style="313" customWidth="1"/>
    <col min="7" max="7" width="15.140625" style="313" customWidth="1"/>
    <col min="8" max="8" width="4.7109375" style="313" customWidth="1"/>
    <col min="9" max="9" width="10.42578125" style="313" customWidth="1"/>
    <col min="10" max="10" width="4.7109375" style="313" customWidth="1"/>
    <col min="11" max="11" width="22" style="313" customWidth="1"/>
    <col min="12" max="16384" width="8.85546875" style="313"/>
  </cols>
  <sheetData>
    <row r="1" spans="1:11" ht="27.75" customHeight="1" x14ac:dyDescent="0.2">
      <c r="A1" s="644" t="s">
        <v>611</v>
      </c>
      <c r="B1" s="644"/>
      <c r="C1" s="644"/>
      <c r="D1" s="644"/>
      <c r="E1" s="644"/>
      <c r="F1" s="644"/>
      <c r="G1" s="644"/>
      <c r="H1" s="644"/>
      <c r="I1" s="644"/>
      <c r="J1" s="644"/>
      <c r="K1" s="644"/>
    </row>
    <row r="2" spans="1:11" ht="36" customHeight="1" x14ac:dyDescent="0.2">
      <c r="A2" s="645" t="s">
        <v>612</v>
      </c>
      <c r="B2" s="645"/>
      <c r="C2" s="645"/>
      <c r="D2" s="645"/>
      <c r="E2" s="645"/>
      <c r="F2" s="645"/>
      <c r="G2" s="645"/>
      <c r="H2" s="645"/>
      <c r="I2" s="645"/>
      <c r="J2" s="645"/>
      <c r="K2" s="645"/>
    </row>
    <row r="3" spans="1:11" ht="96.6" customHeight="1" x14ac:dyDescent="0.2">
      <c r="A3" s="645" t="s">
        <v>613</v>
      </c>
      <c r="B3" s="645"/>
      <c r="C3" s="646"/>
      <c r="D3" s="646"/>
      <c r="E3" s="646"/>
      <c r="F3" s="646"/>
      <c r="G3" s="646"/>
      <c r="H3" s="646"/>
      <c r="I3" s="646"/>
      <c r="J3" s="646"/>
      <c r="K3" s="646"/>
    </row>
    <row r="4" spans="1:11" ht="18" customHeight="1" thickBot="1" x14ac:dyDescent="0.25">
      <c r="A4" s="647"/>
      <c r="B4" s="647"/>
      <c r="C4" s="647"/>
      <c r="D4" s="647"/>
      <c r="E4" s="647"/>
      <c r="F4" s="647"/>
      <c r="G4" s="647"/>
      <c r="H4" s="647"/>
      <c r="I4" s="647"/>
      <c r="J4" s="647"/>
      <c r="K4" s="647"/>
    </row>
    <row r="5" spans="1:11" ht="18" customHeight="1" thickTop="1" x14ac:dyDescent="0.2">
      <c r="A5" s="648"/>
      <c r="B5" s="648"/>
      <c r="C5" s="648"/>
      <c r="D5" s="648"/>
      <c r="E5" s="648"/>
      <c r="F5" s="648"/>
      <c r="G5" s="648"/>
      <c r="H5" s="648"/>
      <c r="I5" s="648"/>
      <c r="J5" s="648"/>
      <c r="K5" s="648"/>
    </row>
    <row r="6" spans="1:11" ht="21" customHeight="1" x14ac:dyDescent="0.2">
      <c r="A6" s="316" t="s">
        <v>74</v>
      </c>
      <c r="B6" s="642"/>
      <c r="C6" s="642"/>
      <c r="D6" s="642"/>
      <c r="E6" s="642"/>
      <c r="F6" s="317"/>
      <c r="G6" s="643" t="s">
        <v>93</v>
      </c>
      <c r="H6" s="643"/>
      <c r="I6" s="642"/>
      <c r="J6" s="642"/>
      <c r="K6" s="642"/>
    </row>
    <row r="7" spans="1:11" ht="21" customHeight="1" x14ac:dyDescent="0.2">
      <c r="A7" s="316" t="s">
        <v>75</v>
      </c>
      <c r="B7" s="649"/>
      <c r="C7" s="649"/>
      <c r="D7" s="649"/>
      <c r="E7" s="649"/>
      <c r="F7" s="317"/>
      <c r="G7" s="643" t="s">
        <v>614</v>
      </c>
      <c r="H7" s="643"/>
      <c r="I7" s="650"/>
      <c r="J7" s="650"/>
      <c r="K7" s="650"/>
    </row>
    <row r="8" spans="1:11" ht="22.9" customHeight="1" x14ac:dyDescent="0.2">
      <c r="A8" s="318" t="s">
        <v>615</v>
      </c>
      <c r="B8" s="651"/>
      <c r="C8" s="651"/>
      <c r="D8" s="651"/>
      <c r="E8" s="651"/>
      <c r="F8" s="319"/>
      <c r="G8" s="315"/>
      <c r="H8" s="315"/>
      <c r="I8" s="315"/>
      <c r="J8" s="315"/>
      <c r="K8" s="315"/>
    </row>
    <row r="9" spans="1:11" ht="18" customHeight="1" thickBot="1" x14ac:dyDescent="0.25">
      <c r="A9" s="320"/>
      <c r="B9" s="321"/>
      <c r="C9" s="321"/>
      <c r="D9" s="321"/>
      <c r="E9" s="321"/>
      <c r="F9" s="321"/>
      <c r="G9" s="322"/>
      <c r="H9" s="322"/>
      <c r="I9" s="322"/>
      <c r="J9" s="322"/>
      <c r="K9" s="322"/>
    </row>
    <row r="10" spans="1:11" ht="16.149999999999999" customHeight="1" thickTop="1" x14ac:dyDescent="0.2">
      <c r="A10" s="323"/>
      <c r="B10" s="323"/>
      <c r="C10" s="323"/>
      <c r="D10" s="323"/>
      <c r="E10" s="323"/>
      <c r="F10" s="324"/>
      <c r="G10" s="324"/>
      <c r="H10" s="324"/>
      <c r="I10" s="324"/>
      <c r="J10" s="324"/>
      <c r="K10" s="325"/>
    </row>
    <row r="11" spans="1:11" ht="16.149999999999999" customHeight="1" x14ac:dyDescent="0.2">
      <c r="A11" s="652" t="s">
        <v>616</v>
      </c>
      <c r="B11" s="652"/>
      <c r="C11" s="652"/>
      <c r="D11" s="652"/>
      <c r="E11" s="652"/>
      <c r="F11" s="652"/>
      <c r="G11" s="652"/>
      <c r="H11" s="652"/>
      <c r="I11" s="652"/>
      <c r="J11" s="652"/>
      <c r="K11" s="652"/>
    </row>
    <row r="12" spans="1:11" ht="16.149999999999999" customHeight="1" x14ac:dyDescent="0.2">
      <c r="A12" s="652" t="s">
        <v>617</v>
      </c>
      <c r="B12" s="652"/>
      <c r="C12" s="652"/>
      <c r="D12" s="652"/>
      <c r="E12" s="652"/>
      <c r="F12" s="652"/>
      <c r="G12" s="652"/>
      <c r="H12" s="652"/>
      <c r="I12" s="652"/>
      <c r="J12" s="652"/>
      <c r="K12" s="652"/>
    </row>
    <row r="13" spans="1:11" ht="16.149999999999999" customHeight="1" x14ac:dyDescent="0.2">
      <c r="A13" s="324"/>
      <c r="B13" s="324"/>
      <c r="C13" s="324"/>
      <c r="D13" s="324"/>
      <c r="E13" s="324"/>
      <c r="F13" s="324"/>
      <c r="G13" s="324"/>
      <c r="H13" s="324"/>
      <c r="I13" s="324"/>
      <c r="J13" s="324"/>
      <c r="K13" s="324"/>
    </row>
    <row r="14" spans="1:11" ht="16.149999999999999" customHeight="1" x14ac:dyDescent="0.2">
      <c r="A14" s="653" t="s">
        <v>618</v>
      </c>
      <c r="B14" s="653"/>
      <c r="C14" s="653"/>
      <c r="D14" s="653"/>
      <c r="E14" s="653"/>
      <c r="F14" s="653"/>
      <c r="G14" s="653"/>
      <c r="H14" s="324"/>
      <c r="I14" s="326"/>
      <c r="J14" s="326"/>
      <c r="K14" s="325"/>
    </row>
    <row r="15" spans="1:11" ht="18" customHeight="1" x14ac:dyDescent="0.25">
      <c r="A15" s="327"/>
      <c r="B15" s="328"/>
      <c r="C15" s="654" t="s">
        <v>619</v>
      </c>
      <c r="D15" s="654"/>
      <c r="E15" s="654"/>
      <c r="F15" s="654"/>
      <c r="G15" s="654"/>
      <c r="H15" s="654"/>
      <c r="I15" s="329"/>
      <c r="J15" s="329"/>
      <c r="K15" s="325"/>
    </row>
    <row r="16" spans="1:11" ht="16.149999999999999" customHeight="1" x14ac:dyDescent="0.2">
      <c r="A16" s="295"/>
      <c r="B16" s="295"/>
      <c r="C16" s="295"/>
      <c r="D16" s="295"/>
      <c r="E16" s="295"/>
      <c r="F16" s="295"/>
      <c r="G16" s="295"/>
      <c r="H16" s="295"/>
      <c r="I16" s="295"/>
      <c r="J16" s="295"/>
      <c r="K16" s="325"/>
    </row>
    <row r="17" spans="1:11" ht="18" customHeight="1" x14ac:dyDescent="0.25">
      <c r="A17" s="295"/>
      <c r="B17" s="328"/>
      <c r="C17" s="390" t="s">
        <v>636</v>
      </c>
      <c r="D17" s="390"/>
      <c r="E17" s="390"/>
      <c r="F17" s="390"/>
      <c r="G17" s="390"/>
      <c r="H17" s="390"/>
      <c r="I17" s="295"/>
      <c r="J17" s="295"/>
      <c r="K17" s="325"/>
    </row>
    <row r="18" spans="1:11" ht="16.149999999999999" customHeight="1" x14ac:dyDescent="0.2">
      <c r="A18" s="295"/>
      <c r="B18" s="295"/>
      <c r="C18" s="295"/>
      <c r="D18" s="295"/>
      <c r="E18" s="295"/>
      <c r="F18" s="295"/>
      <c r="G18" s="295"/>
      <c r="H18" s="295"/>
      <c r="I18" s="295"/>
      <c r="J18" s="295"/>
      <c r="K18" s="325"/>
    </row>
    <row r="19" spans="1:11" ht="18" customHeight="1" x14ac:dyDescent="0.25">
      <c r="A19" s="295"/>
      <c r="B19" s="328"/>
      <c r="C19" s="390" t="s">
        <v>635</v>
      </c>
      <c r="D19" s="390"/>
      <c r="E19" s="390"/>
      <c r="F19" s="390"/>
      <c r="G19" s="390"/>
      <c r="H19" s="390"/>
      <c r="I19" s="295"/>
      <c r="J19" s="295"/>
      <c r="K19" s="325"/>
    </row>
    <row r="20" spans="1:11" ht="16.149999999999999" customHeight="1" x14ac:dyDescent="0.2">
      <c r="A20" s="295"/>
      <c r="B20" s="295"/>
      <c r="C20" s="295"/>
      <c r="D20" s="295"/>
      <c r="E20" s="295"/>
      <c r="F20" s="295"/>
      <c r="G20" s="295"/>
      <c r="H20" s="295"/>
      <c r="I20" s="295"/>
      <c r="J20" s="295"/>
      <c r="K20" s="325"/>
    </row>
    <row r="21" spans="1:11" ht="18" customHeight="1" x14ac:dyDescent="0.25">
      <c r="A21" s="295"/>
      <c r="B21" s="328"/>
      <c r="C21" s="390" t="s">
        <v>620</v>
      </c>
      <c r="D21" s="390"/>
      <c r="E21" s="390"/>
      <c r="F21" s="390"/>
      <c r="G21" s="390"/>
      <c r="H21" s="295"/>
      <c r="I21" s="295"/>
      <c r="J21" s="295"/>
      <c r="K21" s="325"/>
    </row>
    <row r="22" spans="1:11" ht="16.149999999999999" customHeight="1" x14ac:dyDescent="0.2">
      <c r="A22" s="295"/>
      <c r="B22" s="295"/>
      <c r="C22" s="295"/>
      <c r="D22" s="295"/>
      <c r="E22" s="295"/>
      <c r="F22" s="295"/>
      <c r="G22" s="295"/>
      <c r="H22" s="295"/>
      <c r="I22" s="295"/>
      <c r="J22" s="295"/>
      <c r="K22" s="325"/>
    </row>
    <row r="23" spans="1:11" ht="18" customHeight="1" x14ac:dyDescent="0.25">
      <c r="A23" s="295"/>
      <c r="B23" s="328"/>
      <c r="C23" s="390" t="s">
        <v>621</v>
      </c>
      <c r="D23" s="390"/>
      <c r="E23" s="390"/>
      <c r="F23" s="390"/>
      <c r="G23" s="390"/>
      <c r="H23" s="295"/>
      <c r="I23" s="295"/>
      <c r="J23" s="295"/>
      <c r="K23" s="325"/>
    </row>
    <row r="24" spans="1:11" ht="16.149999999999999" customHeight="1" x14ac:dyDescent="0.2">
      <c r="A24" s="295"/>
      <c r="B24" s="295"/>
      <c r="C24" s="295"/>
      <c r="D24" s="295"/>
      <c r="E24" s="295"/>
      <c r="F24" s="295"/>
      <c r="G24" s="295"/>
      <c r="H24" s="295"/>
      <c r="I24" s="295"/>
      <c r="J24" s="295"/>
      <c r="K24" s="325"/>
    </row>
    <row r="25" spans="1:11" ht="18" customHeight="1" x14ac:dyDescent="0.25">
      <c r="A25" s="295"/>
      <c r="B25" s="328"/>
      <c r="C25" s="390" t="s">
        <v>622</v>
      </c>
      <c r="D25" s="390"/>
      <c r="E25" s="390"/>
      <c r="F25" s="390"/>
      <c r="G25" s="390"/>
      <c r="H25" s="295"/>
      <c r="I25" s="295"/>
      <c r="J25" s="295"/>
      <c r="K25" s="325"/>
    </row>
    <row r="26" spans="1:11" ht="16.149999999999999" customHeight="1" x14ac:dyDescent="0.2">
      <c r="A26" s="295"/>
      <c r="B26" s="295"/>
      <c r="C26" s="295"/>
      <c r="D26" s="295"/>
      <c r="E26" s="295"/>
      <c r="F26" s="295"/>
      <c r="G26" s="295"/>
      <c r="H26" s="295"/>
      <c r="I26" s="295"/>
      <c r="J26" s="295"/>
      <c r="K26" s="325"/>
    </row>
    <row r="27" spans="1:11" ht="18" customHeight="1" x14ac:dyDescent="0.25">
      <c r="A27" s="295"/>
      <c r="B27" s="328"/>
      <c r="C27" s="390" t="s">
        <v>634</v>
      </c>
      <c r="D27" s="390"/>
      <c r="E27" s="390"/>
      <c r="F27" s="390"/>
      <c r="G27" s="390"/>
      <c r="H27" s="295"/>
      <c r="I27" s="295"/>
      <c r="J27" s="295"/>
      <c r="K27" s="325"/>
    </row>
    <row r="28" spans="1:11" ht="16.149999999999999" customHeight="1" thickBot="1" x14ac:dyDescent="0.25">
      <c r="A28" s="330"/>
      <c r="B28" s="330"/>
      <c r="C28" s="330"/>
      <c r="D28" s="330"/>
      <c r="E28" s="330"/>
      <c r="F28" s="330"/>
      <c r="G28" s="330"/>
      <c r="H28" s="330"/>
      <c r="I28" s="330"/>
      <c r="J28" s="330"/>
      <c r="K28" s="331"/>
    </row>
    <row r="29" spans="1:11" ht="33" customHeight="1" thickTop="1" x14ac:dyDescent="0.2">
      <c r="A29" s="656" t="s">
        <v>623</v>
      </c>
      <c r="B29" s="656"/>
      <c r="C29" s="657"/>
      <c r="D29" s="657"/>
      <c r="E29" s="657"/>
      <c r="F29" s="657"/>
      <c r="G29" s="657"/>
      <c r="H29" s="657"/>
      <c r="I29" s="657"/>
      <c r="J29" s="657"/>
      <c r="K29" s="657"/>
    </row>
    <row r="30" spans="1:11" ht="216" customHeight="1" thickBot="1" x14ac:dyDescent="0.25">
      <c r="A30" s="658"/>
      <c r="B30" s="658"/>
      <c r="C30" s="658"/>
      <c r="D30" s="658"/>
      <c r="E30" s="658"/>
      <c r="F30" s="658"/>
      <c r="G30" s="658"/>
      <c r="H30" s="658"/>
      <c r="I30" s="658"/>
      <c r="J30" s="658"/>
      <c r="K30" s="658"/>
    </row>
    <row r="31" spans="1:11" ht="21" customHeight="1" thickTop="1" x14ac:dyDescent="0.2">
      <c r="A31" s="659"/>
      <c r="B31" s="659"/>
      <c r="C31" s="659"/>
      <c r="D31" s="659"/>
      <c r="E31" s="659"/>
      <c r="F31" s="659"/>
      <c r="G31" s="659"/>
      <c r="H31" s="659"/>
      <c r="I31" s="659"/>
      <c r="J31" s="659"/>
      <c r="K31" s="659"/>
    </row>
    <row r="32" spans="1:11" ht="21" customHeight="1" x14ac:dyDescent="0.2">
      <c r="A32" s="660" t="s">
        <v>624</v>
      </c>
      <c r="B32" s="660"/>
      <c r="C32" s="660"/>
      <c r="D32" s="332"/>
      <c r="E32" s="646" t="s">
        <v>625</v>
      </c>
      <c r="F32" s="646"/>
      <c r="G32" s="646"/>
      <c r="H32" s="646"/>
      <c r="I32" s="646"/>
      <c r="J32" s="646"/>
      <c r="K32" s="646"/>
    </row>
    <row r="33" spans="1:11" ht="18.600000000000001" customHeight="1" x14ac:dyDescent="0.2">
      <c r="A33" s="661" t="s">
        <v>626</v>
      </c>
      <c r="B33" s="661"/>
      <c r="C33" s="661"/>
      <c r="D33" s="333"/>
      <c r="E33" s="662" t="s">
        <v>627</v>
      </c>
      <c r="F33" s="662"/>
      <c r="G33" s="662"/>
      <c r="H33" s="662"/>
      <c r="I33" s="662"/>
      <c r="J33" s="662"/>
      <c r="K33" s="662"/>
    </row>
    <row r="34" spans="1:11" ht="18.600000000000001" customHeight="1" x14ac:dyDescent="0.25">
      <c r="A34" s="661" t="s">
        <v>628</v>
      </c>
      <c r="B34" s="661"/>
      <c r="C34" s="661"/>
      <c r="D34" s="334"/>
      <c r="E34" s="663" t="s">
        <v>629</v>
      </c>
      <c r="F34" s="663"/>
      <c r="G34" s="663"/>
      <c r="H34" s="663"/>
      <c r="I34" s="663"/>
      <c r="J34" s="663"/>
      <c r="K34" s="663"/>
    </row>
    <row r="35" spans="1:11" ht="18.600000000000001" customHeight="1" x14ac:dyDescent="0.2">
      <c r="A35" s="661" t="s">
        <v>630</v>
      </c>
      <c r="B35" s="661"/>
      <c r="C35" s="661"/>
      <c r="D35" s="334"/>
      <c r="E35" s="334"/>
      <c r="F35" s="334"/>
      <c r="G35" s="334"/>
      <c r="H35" s="334"/>
      <c r="I35" s="334"/>
      <c r="J35" s="334"/>
      <c r="K35" s="334"/>
    </row>
    <row r="36" spans="1:11" ht="19.899999999999999" customHeight="1" x14ac:dyDescent="0.2">
      <c r="A36" s="314"/>
      <c r="B36" s="314"/>
      <c r="C36" s="314"/>
      <c r="D36" s="314"/>
      <c r="E36" s="314"/>
      <c r="F36" s="314"/>
      <c r="G36" s="314"/>
      <c r="H36" s="314"/>
      <c r="I36" s="314"/>
      <c r="J36" s="314"/>
      <c r="K36" s="314"/>
    </row>
    <row r="37" spans="1:11" ht="19.899999999999999" customHeight="1" x14ac:dyDescent="0.25">
      <c r="A37" s="314"/>
      <c r="B37" s="335"/>
      <c r="C37" s="335"/>
      <c r="D37" s="335"/>
      <c r="E37" s="335"/>
      <c r="F37" s="335"/>
      <c r="G37" s="335"/>
      <c r="H37" s="335"/>
      <c r="I37" s="335"/>
      <c r="J37" s="335"/>
      <c r="K37" s="314"/>
    </row>
    <row r="38" spans="1:11" ht="18" customHeight="1" thickBot="1" x14ac:dyDescent="0.25">
      <c r="A38" s="655" t="s">
        <v>631</v>
      </c>
      <c r="B38" s="655"/>
      <c r="C38" s="655"/>
      <c r="D38" s="655"/>
      <c r="E38" s="655"/>
      <c r="F38" s="655"/>
      <c r="G38" s="655"/>
      <c r="H38" s="655"/>
      <c r="I38" s="655"/>
      <c r="J38" s="655"/>
      <c r="K38" s="655"/>
    </row>
    <row r="39" spans="1:11" ht="1.1499999999999999" customHeight="1" thickTop="1" x14ac:dyDescent="0.2">
      <c r="A39" s="336"/>
      <c r="B39" s="336"/>
      <c r="C39" s="336"/>
      <c r="D39" s="336"/>
      <c r="E39" s="336"/>
      <c r="F39" s="336"/>
      <c r="G39" s="336"/>
      <c r="H39" s="336"/>
      <c r="I39" s="336"/>
      <c r="J39" s="336"/>
      <c r="K39" s="336"/>
    </row>
    <row r="40" spans="1:11" ht="15" x14ac:dyDescent="0.2">
      <c r="A40" s="336"/>
      <c r="B40" s="336"/>
      <c r="C40" s="336"/>
      <c r="D40" s="336"/>
      <c r="E40" s="336"/>
      <c r="F40" s="336"/>
      <c r="G40" s="336"/>
      <c r="H40" s="336"/>
      <c r="I40" s="336"/>
      <c r="J40" s="336"/>
      <c r="K40" s="336"/>
    </row>
    <row r="41" spans="1:11" ht="15" x14ac:dyDescent="0.2">
      <c r="A41" s="336"/>
      <c r="B41" s="336"/>
      <c r="C41" s="336"/>
      <c r="D41" s="336"/>
      <c r="E41" s="336"/>
      <c r="F41" s="336"/>
      <c r="G41" s="336"/>
      <c r="H41" s="336"/>
      <c r="I41" s="336"/>
      <c r="J41" s="336"/>
      <c r="K41" s="336"/>
    </row>
    <row r="42" spans="1:11" ht="15" x14ac:dyDescent="0.2">
      <c r="A42" s="336"/>
      <c r="B42" s="336"/>
      <c r="C42" s="336"/>
      <c r="D42" s="336"/>
      <c r="E42" s="336"/>
      <c r="F42" s="336"/>
      <c r="G42" s="336"/>
      <c r="H42" s="336"/>
      <c r="I42" s="336"/>
      <c r="J42" s="336"/>
      <c r="K42" s="336"/>
    </row>
    <row r="43" spans="1:11" ht="15" x14ac:dyDescent="0.2">
      <c r="A43" s="336"/>
      <c r="B43" s="336"/>
      <c r="C43" s="336"/>
      <c r="D43" s="336"/>
      <c r="E43" s="336"/>
      <c r="F43" s="336"/>
      <c r="G43" s="336"/>
      <c r="H43" s="336"/>
      <c r="I43" s="336"/>
      <c r="J43" s="336"/>
      <c r="K43" s="336"/>
    </row>
    <row r="44" spans="1:11" ht="15" x14ac:dyDescent="0.2">
      <c r="A44" s="336"/>
      <c r="B44" s="336"/>
      <c r="C44" s="336"/>
      <c r="D44" s="336"/>
      <c r="E44" s="336"/>
      <c r="F44" s="336"/>
      <c r="G44" s="336"/>
      <c r="H44" s="336"/>
      <c r="I44" s="336"/>
      <c r="J44" s="336"/>
      <c r="K44" s="336"/>
    </row>
    <row r="45" spans="1:11" ht="15" x14ac:dyDescent="0.2">
      <c r="A45" s="336"/>
      <c r="B45" s="336"/>
      <c r="C45" s="336"/>
      <c r="D45" s="336"/>
      <c r="E45" s="336"/>
      <c r="F45" s="336"/>
      <c r="G45" s="336"/>
      <c r="H45" s="336"/>
      <c r="I45" s="336"/>
      <c r="J45" s="336"/>
      <c r="K45" s="336"/>
    </row>
    <row r="46" spans="1:11" ht="15" x14ac:dyDescent="0.2">
      <c r="A46" s="336"/>
      <c r="B46" s="336"/>
      <c r="C46" s="336"/>
      <c r="D46" s="336"/>
      <c r="E46" s="336"/>
      <c r="F46" s="336"/>
      <c r="G46" s="336"/>
      <c r="H46" s="336"/>
      <c r="I46" s="336"/>
      <c r="J46" s="336"/>
      <c r="K46" s="336"/>
    </row>
    <row r="47" spans="1:11" ht="15" x14ac:dyDescent="0.2">
      <c r="A47" s="336"/>
      <c r="B47" s="336"/>
      <c r="C47" s="336"/>
      <c r="D47" s="336"/>
      <c r="E47" s="336"/>
      <c r="F47" s="336"/>
      <c r="G47" s="336"/>
      <c r="H47" s="336"/>
      <c r="I47" s="336"/>
      <c r="J47" s="336"/>
      <c r="K47" s="336"/>
    </row>
    <row r="48" spans="1:11" ht="15" x14ac:dyDescent="0.2">
      <c r="A48" s="336"/>
      <c r="B48" s="336"/>
      <c r="C48" s="336"/>
      <c r="D48" s="336"/>
      <c r="E48" s="336"/>
      <c r="F48" s="336"/>
      <c r="G48" s="336"/>
      <c r="H48" s="336"/>
      <c r="I48" s="336"/>
      <c r="J48" s="336"/>
      <c r="K48" s="336"/>
    </row>
    <row r="49" spans="1:11" ht="15" x14ac:dyDescent="0.2">
      <c r="A49" s="336"/>
      <c r="B49" s="336"/>
      <c r="C49" s="336"/>
      <c r="D49" s="336"/>
      <c r="E49" s="336"/>
      <c r="F49" s="336"/>
      <c r="G49" s="336"/>
      <c r="H49" s="336"/>
      <c r="I49" s="336"/>
      <c r="J49" s="336"/>
      <c r="K49" s="336"/>
    </row>
    <row r="50" spans="1:11" ht="15" x14ac:dyDescent="0.2">
      <c r="A50" s="336"/>
      <c r="B50" s="336"/>
      <c r="C50" s="336"/>
      <c r="D50" s="336"/>
      <c r="E50" s="336"/>
      <c r="F50" s="336"/>
      <c r="G50" s="336"/>
      <c r="H50" s="336"/>
      <c r="I50" s="336"/>
      <c r="J50" s="336"/>
      <c r="K50" s="336"/>
    </row>
    <row r="51" spans="1:11" ht="15" x14ac:dyDescent="0.2">
      <c r="A51" s="336"/>
      <c r="B51" s="336"/>
      <c r="C51" s="336"/>
      <c r="D51" s="336"/>
      <c r="E51" s="336"/>
      <c r="F51" s="336"/>
      <c r="G51" s="336"/>
      <c r="H51" s="336"/>
      <c r="I51" s="336"/>
      <c r="J51" s="336"/>
      <c r="K51" s="336"/>
    </row>
    <row r="52" spans="1:11" ht="15" x14ac:dyDescent="0.2">
      <c r="A52" s="336"/>
      <c r="B52" s="336"/>
      <c r="C52" s="336"/>
      <c r="D52" s="336"/>
      <c r="E52" s="336"/>
      <c r="F52" s="336"/>
      <c r="G52" s="336"/>
      <c r="H52" s="336"/>
      <c r="I52" s="336"/>
      <c r="J52" s="336"/>
      <c r="K52" s="336"/>
    </row>
    <row r="53" spans="1:11" ht="15" x14ac:dyDescent="0.2">
      <c r="A53" s="336"/>
      <c r="B53" s="336"/>
      <c r="C53" s="336"/>
      <c r="D53" s="336"/>
      <c r="E53" s="336"/>
      <c r="F53" s="336"/>
      <c r="G53" s="336"/>
      <c r="H53" s="336"/>
      <c r="I53" s="336"/>
      <c r="J53" s="336"/>
      <c r="K53" s="336"/>
    </row>
    <row r="54" spans="1:11" ht="15" x14ac:dyDescent="0.2">
      <c r="A54" s="336"/>
      <c r="B54" s="336"/>
      <c r="C54" s="336"/>
      <c r="D54" s="336"/>
      <c r="E54" s="336"/>
      <c r="F54" s="336"/>
      <c r="G54" s="336"/>
      <c r="H54" s="336"/>
      <c r="I54" s="336"/>
      <c r="J54" s="336"/>
      <c r="K54" s="336"/>
    </row>
    <row r="55" spans="1:11" ht="15" x14ac:dyDescent="0.2">
      <c r="A55" s="336"/>
      <c r="B55" s="336"/>
      <c r="C55" s="336"/>
      <c r="D55" s="336"/>
      <c r="E55" s="336"/>
      <c r="F55" s="336"/>
      <c r="G55" s="336"/>
      <c r="H55" s="336"/>
      <c r="I55" s="336"/>
      <c r="J55" s="336"/>
      <c r="K55" s="336"/>
    </row>
    <row r="56" spans="1:11" ht="15" x14ac:dyDescent="0.2">
      <c r="A56" s="336"/>
      <c r="B56" s="336"/>
      <c r="C56" s="336"/>
      <c r="D56" s="336"/>
      <c r="E56" s="336"/>
      <c r="F56" s="336"/>
      <c r="G56" s="336"/>
      <c r="H56" s="336"/>
      <c r="I56" s="336"/>
      <c r="J56" s="336"/>
      <c r="K56" s="336"/>
    </row>
    <row r="57" spans="1:11" ht="15" x14ac:dyDescent="0.2">
      <c r="A57" s="336"/>
      <c r="B57" s="336"/>
      <c r="C57" s="336"/>
      <c r="D57" s="336"/>
      <c r="E57" s="336"/>
      <c r="F57" s="336"/>
      <c r="G57" s="336"/>
      <c r="H57" s="336"/>
      <c r="I57" s="336"/>
      <c r="J57" s="336"/>
      <c r="K57" s="336"/>
    </row>
    <row r="58" spans="1:11" ht="15" x14ac:dyDescent="0.2">
      <c r="A58" s="336"/>
      <c r="B58" s="336"/>
      <c r="C58" s="336"/>
      <c r="D58" s="336"/>
      <c r="E58" s="336"/>
      <c r="F58" s="336"/>
      <c r="G58" s="336"/>
      <c r="H58" s="336"/>
      <c r="I58" s="336"/>
      <c r="J58" s="336"/>
      <c r="K58" s="336"/>
    </row>
    <row r="59" spans="1:11" ht="15" x14ac:dyDescent="0.2">
      <c r="A59" s="336"/>
      <c r="B59" s="336"/>
      <c r="C59" s="336"/>
      <c r="D59" s="336"/>
      <c r="E59" s="336"/>
      <c r="F59" s="336"/>
      <c r="G59" s="336"/>
      <c r="H59" s="336"/>
      <c r="I59" s="336"/>
      <c r="J59" s="336"/>
      <c r="K59" s="336"/>
    </row>
    <row r="60" spans="1:11" ht="15" x14ac:dyDescent="0.2">
      <c r="A60" s="336"/>
      <c r="B60" s="336"/>
      <c r="C60" s="336"/>
      <c r="D60" s="336"/>
      <c r="E60" s="336"/>
      <c r="F60" s="336"/>
      <c r="G60" s="336"/>
      <c r="H60" s="336"/>
      <c r="I60" s="336"/>
      <c r="J60" s="336"/>
      <c r="K60" s="336"/>
    </row>
    <row r="61" spans="1:11" ht="15" x14ac:dyDescent="0.2">
      <c r="A61" s="336"/>
      <c r="B61" s="336"/>
      <c r="C61" s="336"/>
      <c r="D61" s="336"/>
      <c r="E61" s="336"/>
      <c r="F61" s="336"/>
      <c r="G61" s="336"/>
      <c r="H61" s="336"/>
      <c r="I61" s="336"/>
      <c r="J61" s="336"/>
      <c r="K61" s="336"/>
    </row>
    <row r="62" spans="1:11" ht="15" x14ac:dyDescent="0.2">
      <c r="A62" s="336"/>
      <c r="B62" s="336"/>
      <c r="C62" s="336"/>
      <c r="D62" s="336"/>
      <c r="E62" s="336"/>
      <c r="F62" s="336"/>
      <c r="G62" s="336"/>
      <c r="H62" s="336"/>
      <c r="I62" s="336"/>
      <c r="J62" s="336"/>
      <c r="K62" s="336"/>
    </row>
    <row r="63" spans="1:11" ht="15" x14ac:dyDescent="0.2">
      <c r="A63" s="336"/>
      <c r="B63" s="336"/>
      <c r="C63" s="336"/>
      <c r="D63" s="336"/>
      <c r="E63" s="336"/>
      <c r="F63" s="336"/>
      <c r="G63" s="336"/>
      <c r="H63" s="336"/>
      <c r="I63" s="336"/>
      <c r="J63" s="336"/>
      <c r="K63" s="336"/>
    </row>
    <row r="64" spans="1:11" ht="15" x14ac:dyDescent="0.2">
      <c r="A64" s="336"/>
      <c r="B64" s="336"/>
      <c r="C64" s="336"/>
      <c r="D64" s="336"/>
      <c r="E64" s="336"/>
      <c r="F64" s="336"/>
      <c r="G64" s="336"/>
      <c r="H64" s="336"/>
      <c r="I64" s="336"/>
      <c r="J64" s="336"/>
      <c r="K64" s="336"/>
    </row>
    <row r="65" spans="1:11" ht="15" x14ac:dyDescent="0.2">
      <c r="A65" s="336"/>
      <c r="B65" s="336"/>
      <c r="C65" s="336"/>
      <c r="D65" s="336"/>
      <c r="E65" s="336"/>
      <c r="F65" s="336"/>
      <c r="G65" s="336"/>
      <c r="H65" s="336"/>
      <c r="I65" s="336"/>
      <c r="J65" s="336"/>
      <c r="K65" s="336"/>
    </row>
    <row r="66" spans="1:11" ht="15" x14ac:dyDescent="0.2">
      <c r="A66" s="336"/>
      <c r="B66" s="336"/>
      <c r="C66" s="336"/>
      <c r="D66" s="336"/>
      <c r="E66" s="336"/>
      <c r="F66" s="336"/>
      <c r="G66" s="336"/>
      <c r="H66" s="336"/>
      <c r="I66" s="336"/>
      <c r="J66" s="336"/>
      <c r="K66" s="336"/>
    </row>
    <row r="67" spans="1:11" ht="15" x14ac:dyDescent="0.2">
      <c r="A67" s="336"/>
      <c r="B67" s="336"/>
      <c r="C67" s="336"/>
      <c r="D67" s="336"/>
      <c r="E67" s="336"/>
      <c r="F67" s="336"/>
      <c r="G67" s="336"/>
      <c r="H67" s="336"/>
      <c r="I67" s="336"/>
      <c r="J67" s="336"/>
      <c r="K67" s="336"/>
    </row>
    <row r="68" spans="1:11" ht="15" x14ac:dyDescent="0.2">
      <c r="A68" s="336"/>
      <c r="B68" s="336"/>
      <c r="C68" s="336"/>
      <c r="D68" s="336"/>
      <c r="E68" s="336"/>
      <c r="F68" s="336"/>
      <c r="G68" s="336"/>
      <c r="H68" s="336"/>
      <c r="I68" s="336"/>
      <c r="J68" s="336"/>
      <c r="K68" s="336"/>
    </row>
  </sheetData>
  <sheetProtection sheet="1" objects="1" scenarios="1" selectLockedCells="1"/>
  <mergeCells count="33">
    <mergeCell ref="A38:K38"/>
    <mergeCell ref="C25:G25"/>
    <mergeCell ref="C27:G27"/>
    <mergeCell ref="A29:K29"/>
    <mergeCell ref="A30:K30"/>
    <mergeCell ref="A31:K31"/>
    <mergeCell ref="A32:C32"/>
    <mergeCell ref="E32:K32"/>
    <mergeCell ref="A33:C33"/>
    <mergeCell ref="E33:K33"/>
    <mergeCell ref="A34:C34"/>
    <mergeCell ref="E34:K34"/>
    <mergeCell ref="A35:C35"/>
    <mergeCell ref="C23:G23"/>
    <mergeCell ref="B7:E7"/>
    <mergeCell ref="G7:H7"/>
    <mergeCell ref="I7:K7"/>
    <mergeCell ref="B8:E8"/>
    <mergeCell ref="A11:K11"/>
    <mergeCell ref="A12:K12"/>
    <mergeCell ref="A14:G14"/>
    <mergeCell ref="C15:H15"/>
    <mergeCell ref="C17:H17"/>
    <mergeCell ref="C19:H19"/>
    <mergeCell ref="C21:G21"/>
    <mergeCell ref="B6:E6"/>
    <mergeCell ref="G6:H6"/>
    <mergeCell ref="I6:K6"/>
    <mergeCell ref="A1:K1"/>
    <mergeCell ref="A2:K2"/>
    <mergeCell ref="A3:K3"/>
    <mergeCell ref="A4:K4"/>
    <mergeCell ref="A5:K5"/>
  </mergeCells>
  <dataValidations count="1">
    <dataValidation type="list" allowBlank="1" showInputMessage="1" prompt="Click the down arrow to select your Agency from the list" sqref="B6:E6" xr:uid="{E905D48B-EADA-41D7-BC6B-84EB8FCEDF2A}">
      <formula1>"01 New Opp, 02 HACAP, 03 E Iowa, 04 MATURA, 05 MICA, 06 Mid-Sioux, 09 NE Iowa, 11 Threshold, 12 IMPACT, 13 SCICAP, 14 SE Iowa, 15 SIEDA, 16 UDMO, 17 Weat Central, 18 Siouxland, 20 Polk County"</formula1>
    </dataValidation>
  </dataValidations>
  <hyperlinks>
    <hyperlink ref="A33:C33" r:id="rId1" display="chris.bracy@hhs.iowa.gov" xr:uid="{D2E0126D-EA9C-4A58-89E1-EDC99AC7EBB8}"/>
    <hyperlink ref="A34:C34" r:id="rId2" display="alan.ditsworth@hhs.iowa.gov" xr:uid="{74C4CE40-FA41-4404-A72D-5BFD95ACFAFF}"/>
    <hyperlink ref="A35:C35" r:id="rId3" display="kurt.nicholson@hhs.iowa.gov" xr:uid="{15FF924E-4269-48D3-B938-8A4FED0A76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C2D5-38B8-4450-840B-5C39D80819A3}">
  <sheetPr codeName="Sheet3">
    <tabColor rgb="FFFF0000"/>
  </sheetPr>
  <dimension ref="A1:L484"/>
  <sheetViews>
    <sheetView workbookViewId="0">
      <pane ySplit="1" topLeftCell="A2" activePane="bottomLeft" state="frozen"/>
      <selection pane="bottomLeft" activeCell="A2" sqref="A2"/>
    </sheetView>
  </sheetViews>
  <sheetFormatPr defaultColWidth="30.7109375" defaultRowHeight="15" x14ac:dyDescent="0.2"/>
  <cols>
    <col min="1" max="1" width="9.7109375" style="388" customWidth="1"/>
    <col min="2" max="2" width="90.85546875" style="38" customWidth="1"/>
    <col min="3" max="4" width="12.28515625" style="38" customWidth="1"/>
    <col min="5" max="5" width="12.7109375" style="38" customWidth="1"/>
    <col min="6" max="6" width="13.7109375" style="82" customWidth="1"/>
    <col min="7" max="7" width="13.7109375" style="83" customWidth="1"/>
    <col min="8" max="8" width="13.7109375" style="84" customWidth="1"/>
    <col min="9" max="9" width="7" style="33" customWidth="1"/>
    <col min="10" max="729" width="13.7109375" style="33" customWidth="1"/>
    <col min="730" max="16384" width="30.7109375" style="33"/>
  </cols>
  <sheetData>
    <row r="1" spans="1:10" ht="30.75" thickBot="1" x14ac:dyDescent="0.25">
      <c r="A1" s="383" t="s">
        <v>11</v>
      </c>
      <c r="B1" s="40" t="s">
        <v>103</v>
      </c>
      <c r="C1" s="41" t="s">
        <v>12</v>
      </c>
      <c r="D1" s="45" t="s">
        <v>280</v>
      </c>
      <c r="E1" s="45" t="s">
        <v>264</v>
      </c>
      <c r="F1" s="39" t="s">
        <v>8</v>
      </c>
      <c r="G1" s="39" t="s">
        <v>13</v>
      </c>
      <c r="H1" s="40" t="s">
        <v>78</v>
      </c>
      <c r="I1" s="664" t="s">
        <v>281</v>
      </c>
      <c r="J1" s="665"/>
    </row>
    <row r="2" spans="1:10" customFormat="1" ht="15" customHeight="1" x14ac:dyDescent="0.25">
      <c r="A2" s="382">
        <v>1125</v>
      </c>
      <c r="B2" s="65" t="s">
        <v>350</v>
      </c>
      <c r="C2" s="42" t="s">
        <v>126</v>
      </c>
      <c r="D2" s="42"/>
      <c r="E2" s="46"/>
      <c r="F2" s="73">
        <v>0</v>
      </c>
      <c r="G2" s="76">
        <v>75</v>
      </c>
      <c r="H2" s="77">
        <f>G2</f>
        <v>75</v>
      </c>
      <c r="I2" s="666" t="s">
        <v>282</v>
      </c>
      <c r="J2" s="667"/>
    </row>
    <row r="3" spans="1:10" customFormat="1" ht="15" customHeight="1" x14ac:dyDescent="0.2">
      <c r="A3" s="384">
        <v>1500</v>
      </c>
      <c r="B3" s="65" t="s">
        <v>351</v>
      </c>
      <c r="C3" s="43" t="s">
        <v>265</v>
      </c>
      <c r="D3" s="43" t="s">
        <v>266</v>
      </c>
      <c r="E3" s="46" t="s">
        <v>266</v>
      </c>
      <c r="F3" s="74">
        <v>0</v>
      </c>
      <c r="G3" s="76">
        <v>18.75</v>
      </c>
      <c r="H3" s="77">
        <f t="shared" ref="H3:H25" si="0">G3</f>
        <v>18.75</v>
      </c>
      <c r="I3" s="49" t="s">
        <v>283</v>
      </c>
      <c r="J3" s="50" t="s">
        <v>80</v>
      </c>
    </row>
    <row r="4" spans="1:10" customFormat="1" ht="15" customHeight="1" x14ac:dyDescent="0.2">
      <c r="A4" s="384">
        <v>1501</v>
      </c>
      <c r="B4" s="65" t="s">
        <v>352</v>
      </c>
      <c r="C4" s="43" t="s">
        <v>265</v>
      </c>
      <c r="D4" s="43" t="s">
        <v>266</v>
      </c>
      <c r="E4" s="46" t="s">
        <v>266</v>
      </c>
      <c r="F4" s="74">
        <v>0</v>
      </c>
      <c r="G4" s="76">
        <v>18.75</v>
      </c>
      <c r="H4" s="77">
        <f t="shared" si="0"/>
        <v>18.75</v>
      </c>
      <c r="I4" s="49" t="s">
        <v>284</v>
      </c>
      <c r="J4" s="50" t="s">
        <v>79</v>
      </c>
    </row>
    <row r="5" spans="1:10" customFormat="1" ht="15" customHeight="1" x14ac:dyDescent="0.2">
      <c r="A5" s="384">
        <v>1502</v>
      </c>
      <c r="B5" s="65" t="s">
        <v>353</v>
      </c>
      <c r="C5" s="43" t="s">
        <v>265</v>
      </c>
      <c r="D5" s="43" t="s">
        <v>266</v>
      </c>
      <c r="E5" s="46" t="s">
        <v>266</v>
      </c>
      <c r="F5" s="74">
        <v>0</v>
      </c>
      <c r="G5" s="76">
        <v>18.75</v>
      </c>
      <c r="H5" s="77">
        <f t="shared" si="0"/>
        <v>18.75</v>
      </c>
      <c r="I5" s="49" t="s">
        <v>285</v>
      </c>
      <c r="J5" s="50" t="s">
        <v>286</v>
      </c>
    </row>
    <row r="6" spans="1:10" customFormat="1" ht="15" customHeight="1" x14ac:dyDescent="0.2">
      <c r="A6" s="384">
        <v>1503</v>
      </c>
      <c r="B6" s="65" t="s">
        <v>354</v>
      </c>
      <c r="C6" s="43" t="s">
        <v>265</v>
      </c>
      <c r="D6" s="43" t="s">
        <v>266</v>
      </c>
      <c r="E6" s="46" t="s">
        <v>266</v>
      </c>
      <c r="F6" s="74">
        <v>0</v>
      </c>
      <c r="G6" s="76">
        <v>18.75</v>
      </c>
      <c r="H6" s="77">
        <f t="shared" si="0"/>
        <v>18.75</v>
      </c>
      <c r="I6" s="49" t="s">
        <v>287</v>
      </c>
      <c r="J6" s="50" t="s">
        <v>288</v>
      </c>
    </row>
    <row r="7" spans="1:10" customFormat="1" ht="15" customHeight="1" x14ac:dyDescent="0.2">
      <c r="A7" s="384">
        <v>1504</v>
      </c>
      <c r="B7" s="65" t="s">
        <v>355</v>
      </c>
      <c r="C7" s="43" t="s">
        <v>265</v>
      </c>
      <c r="D7" s="43" t="s">
        <v>266</v>
      </c>
      <c r="E7" s="46" t="s">
        <v>266</v>
      </c>
      <c r="F7" s="74">
        <v>0</v>
      </c>
      <c r="G7" s="76">
        <v>18.75</v>
      </c>
      <c r="H7" s="77">
        <f t="shared" si="0"/>
        <v>18.75</v>
      </c>
      <c r="I7" s="49" t="s">
        <v>289</v>
      </c>
      <c r="J7" s="50" t="s">
        <v>290</v>
      </c>
    </row>
    <row r="8" spans="1:10" customFormat="1" ht="15" customHeight="1" x14ac:dyDescent="0.2">
      <c r="A8" s="384">
        <v>1505</v>
      </c>
      <c r="B8" s="65" t="s">
        <v>356</v>
      </c>
      <c r="C8" s="43" t="s">
        <v>265</v>
      </c>
      <c r="D8" s="43" t="s">
        <v>266</v>
      </c>
      <c r="E8" s="46" t="s">
        <v>266</v>
      </c>
      <c r="F8" s="74">
        <v>0</v>
      </c>
      <c r="G8" s="76">
        <v>18.75</v>
      </c>
      <c r="H8" s="77">
        <f t="shared" si="0"/>
        <v>18.75</v>
      </c>
      <c r="I8" s="51" t="s">
        <v>291</v>
      </c>
      <c r="J8" s="52" t="s">
        <v>292</v>
      </c>
    </row>
    <row r="9" spans="1:10" customFormat="1" ht="15" customHeight="1" x14ac:dyDescent="0.25">
      <c r="A9" s="384">
        <v>1506</v>
      </c>
      <c r="B9" s="65" t="s">
        <v>357</v>
      </c>
      <c r="C9" s="43" t="s">
        <v>265</v>
      </c>
      <c r="D9" s="43" t="s">
        <v>266</v>
      </c>
      <c r="E9" s="46" t="s">
        <v>266</v>
      </c>
      <c r="F9" s="74">
        <v>0</v>
      </c>
      <c r="G9" s="76">
        <v>18.75</v>
      </c>
      <c r="H9" s="77">
        <f t="shared" si="0"/>
        <v>18.75</v>
      </c>
      <c r="I9" s="668" t="s">
        <v>307</v>
      </c>
      <c r="J9" s="669"/>
    </row>
    <row r="10" spans="1:10" customFormat="1" ht="15" customHeight="1" x14ac:dyDescent="0.2">
      <c r="A10" s="384">
        <v>1507</v>
      </c>
      <c r="B10" s="65" t="s">
        <v>358</v>
      </c>
      <c r="C10" s="43" t="s">
        <v>265</v>
      </c>
      <c r="D10" s="43" t="s">
        <v>266</v>
      </c>
      <c r="E10" s="46" t="s">
        <v>266</v>
      </c>
      <c r="F10" s="74">
        <v>0</v>
      </c>
      <c r="G10" s="76">
        <v>18.75</v>
      </c>
      <c r="H10" s="77">
        <f t="shared" si="0"/>
        <v>18.75</v>
      </c>
      <c r="I10" s="53" t="s">
        <v>293</v>
      </c>
      <c r="J10" s="54" t="s">
        <v>294</v>
      </c>
    </row>
    <row r="11" spans="1:10" customFormat="1" ht="15" customHeight="1" x14ac:dyDescent="0.2">
      <c r="A11" s="384">
        <v>1508</v>
      </c>
      <c r="B11" s="65" t="s">
        <v>359</v>
      </c>
      <c r="C11" s="43" t="s">
        <v>265</v>
      </c>
      <c r="D11" s="43" t="s">
        <v>266</v>
      </c>
      <c r="E11" s="46" t="s">
        <v>266</v>
      </c>
      <c r="F11" s="74">
        <v>0</v>
      </c>
      <c r="G11" s="76">
        <v>18.75</v>
      </c>
      <c r="H11" s="77">
        <f t="shared" si="0"/>
        <v>18.75</v>
      </c>
      <c r="I11" s="53" t="s">
        <v>295</v>
      </c>
      <c r="J11" s="54" t="s">
        <v>296</v>
      </c>
    </row>
    <row r="12" spans="1:10" customFormat="1" ht="15" customHeight="1" x14ac:dyDescent="0.2">
      <c r="A12" s="384">
        <v>1509</v>
      </c>
      <c r="B12" s="65" t="s">
        <v>360</v>
      </c>
      <c r="C12" s="43" t="s">
        <v>265</v>
      </c>
      <c r="D12" s="43" t="s">
        <v>266</v>
      </c>
      <c r="E12" s="46" t="s">
        <v>266</v>
      </c>
      <c r="F12" s="74">
        <v>0</v>
      </c>
      <c r="G12" s="76">
        <v>18.75</v>
      </c>
      <c r="H12" s="77">
        <f t="shared" si="0"/>
        <v>18.75</v>
      </c>
      <c r="I12" s="53" t="s">
        <v>297</v>
      </c>
      <c r="J12" s="54" t="s">
        <v>298</v>
      </c>
    </row>
    <row r="13" spans="1:10" customFormat="1" ht="15" customHeight="1" x14ac:dyDescent="0.2">
      <c r="A13" s="384">
        <v>1510</v>
      </c>
      <c r="B13" s="65" t="s">
        <v>361</v>
      </c>
      <c r="C13" s="43" t="s">
        <v>265</v>
      </c>
      <c r="D13" s="43" t="s">
        <v>266</v>
      </c>
      <c r="E13" s="46" t="s">
        <v>266</v>
      </c>
      <c r="F13" s="74">
        <v>0</v>
      </c>
      <c r="G13" s="76">
        <v>18.75</v>
      </c>
      <c r="H13" s="77">
        <f t="shared" si="0"/>
        <v>18.75</v>
      </c>
      <c r="I13" s="53" t="s">
        <v>299</v>
      </c>
      <c r="J13" s="54" t="s">
        <v>300</v>
      </c>
    </row>
    <row r="14" spans="1:10" customFormat="1" ht="15" customHeight="1" x14ac:dyDescent="0.2">
      <c r="A14" s="384">
        <v>1511</v>
      </c>
      <c r="B14" s="65" t="s">
        <v>362</v>
      </c>
      <c r="C14" s="43" t="s">
        <v>265</v>
      </c>
      <c r="D14" s="43" t="s">
        <v>266</v>
      </c>
      <c r="E14" s="46" t="s">
        <v>266</v>
      </c>
      <c r="F14" s="74">
        <v>0</v>
      </c>
      <c r="G14" s="76">
        <v>18.75</v>
      </c>
      <c r="H14" s="77">
        <f t="shared" si="0"/>
        <v>18.75</v>
      </c>
      <c r="I14" s="53" t="s">
        <v>301</v>
      </c>
      <c r="J14" s="54" t="s">
        <v>302</v>
      </c>
    </row>
    <row r="15" spans="1:10" customFormat="1" ht="15" customHeight="1" x14ac:dyDescent="0.2">
      <c r="A15" s="384">
        <v>1512</v>
      </c>
      <c r="B15" s="65" t="s">
        <v>363</v>
      </c>
      <c r="C15" s="43" t="s">
        <v>265</v>
      </c>
      <c r="D15" s="43" t="s">
        <v>266</v>
      </c>
      <c r="E15" s="46" t="s">
        <v>266</v>
      </c>
      <c r="F15" s="74">
        <v>0</v>
      </c>
      <c r="G15" s="76">
        <v>18.75</v>
      </c>
      <c r="H15" s="77">
        <f t="shared" si="0"/>
        <v>18.75</v>
      </c>
      <c r="I15" s="53" t="s">
        <v>303</v>
      </c>
      <c r="J15" s="54" t="s">
        <v>304</v>
      </c>
    </row>
    <row r="16" spans="1:10" customFormat="1" ht="15" customHeight="1" x14ac:dyDescent="0.2">
      <c r="A16" s="384">
        <v>1520</v>
      </c>
      <c r="B16" s="65" t="s">
        <v>364</v>
      </c>
      <c r="C16" s="43" t="s">
        <v>267</v>
      </c>
      <c r="D16" s="43" t="s">
        <v>266</v>
      </c>
      <c r="E16" s="46" t="s">
        <v>266</v>
      </c>
      <c r="F16" s="74">
        <v>0</v>
      </c>
      <c r="G16" s="76">
        <v>18.75</v>
      </c>
      <c r="H16" s="77">
        <f t="shared" si="0"/>
        <v>18.75</v>
      </c>
      <c r="I16" s="55" t="s">
        <v>305</v>
      </c>
      <c r="J16" s="56" t="s">
        <v>306</v>
      </c>
    </row>
    <row r="17" spans="1:12" customFormat="1" ht="15" customHeight="1" x14ac:dyDescent="0.2">
      <c r="A17" s="384">
        <v>1521</v>
      </c>
      <c r="B17" s="65" t="s">
        <v>365</v>
      </c>
      <c r="C17" s="43" t="s">
        <v>267</v>
      </c>
      <c r="D17" s="43" t="s">
        <v>266</v>
      </c>
      <c r="E17" s="46" t="s">
        <v>266</v>
      </c>
      <c r="F17" s="74">
        <v>0</v>
      </c>
      <c r="G17" s="76">
        <v>18.75</v>
      </c>
      <c r="H17" s="77">
        <f t="shared" si="0"/>
        <v>18.75</v>
      </c>
      <c r="I17" s="13"/>
      <c r="J17" s="37"/>
    </row>
    <row r="18" spans="1:12" customFormat="1" ht="15" customHeight="1" x14ac:dyDescent="0.2">
      <c r="A18" s="384">
        <v>1522</v>
      </c>
      <c r="B18" s="65" t="s">
        <v>366</v>
      </c>
      <c r="C18" s="43" t="s">
        <v>267</v>
      </c>
      <c r="D18" s="43" t="s">
        <v>266</v>
      </c>
      <c r="E18" s="46" t="s">
        <v>266</v>
      </c>
      <c r="F18" s="74">
        <v>0</v>
      </c>
      <c r="G18" s="76">
        <v>18.75</v>
      </c>
      <c r="H18" s="77">
        <f t="shared" si="0"/>
        <v>18.75</v>
      </c>
      <c r="I18" s="13"/>
      <c r="J18" s="37"/>
    </row>
    <row r="19" spans="1:12" customFormat="1" ht="15" customHeight="1" x14ac:dyDescent="0.2">
      <c r="A19" s="384">
        <v>1523</v>
      </c>
      <c r="B19" s="65" t="s">
        <v>367</v>
      </c>
      <c r="C19" s="43" t="s">
        <v>267</v>
      </c>
      <c r="D19" s="43" t="s">
        <v>266</v>
      </c>
      <c r="E19" s="46" t="s">
        <v>266</v>
      </c>
      <c r="F19" s="74">
        <v>0</v>
      </c>
      <c r="G19" s="76">
        <v>18.75</v>
      </c>
      <c r="H19" s="77">
        <f t="shared" si="0"/>
        <v>18.75</v>
      </c>
      <c r="I19" s="13"/>
      <c r="J19" s="37"/>
    </row>
    <row r="20" spans="1:12" customFormat="1" ht="15" customHeight="1" x14ac:dyDescent="0.2">
      <c r="A20" s="384">
        <v>1524</v>
      </c>
      <c r="B20" s="65" t="s">
        <v>368</v>
      </c>
      <c r="C20" s="43" t="s">
        <v>267</v>
      </c>
      <c r="D20" s="43" t="s">
        <v>266</v>
      </c>
      <c r="E20" s="46" t="s">
        <v>266</v>
      </c>
      <c r="F20" s="74">
        <v>0</v>
      </c>
      <c r="G20" s="76">
        <v>18.75</v>
      </c>
      <c r="H20" s="77">
        <f t="shared" si="0"/>
        <v>18.75</v>
      </c>
      <c r="I20" s="13"/>
      <c r="J20" s="37"/>
    </row>
    <row r="21" spans="1:12" customFormat="1" ht="15" customHeight="1" x14ac:dyDescent="0.2">
      <c r="A21" s="384">
        <v>1526</v>
      </c>
      <c r="B21" s="65" t="s">
        <v>369</v>
      </c>
      <c r="C21" s="43" t="s">
        <v>268</v>
      </c>
      <c r="D21" s="43" t="s">
        <v>266</v>
      </c>
      <c r="E21" s="46" t="s">
        <v>266</v>
      </c>
      <c r="F21" s="74">
        <v>0</v>
      </c>
      <c r="G21" s="76">
        <v>18.75</v>
      </c>
      <c r="H21" s="77">
        <f t="shared" si="0"/>
        <v>18.75</v>
      </c>
      <c r="I21" s="13"/>
      <c r="J21" s="37"/>
    </row>
    <row r="22" spans="1:12" customFormat="1" ht="15" customHeight="1" x14ac:dyDescent="0.2">
      <c r="A22" s="384">
        <v>1527</v>
      </c>
      <c r="B22" s="65" t="s">
        <v>370</v>
      </c>
      <c r="C22" s="43" t="s">
        <v>268</v>
      </c>
      <c r="D22" s="43" t="s">
        <v>266</v>
      </c>
      <c r="E22" s="46" t="s">
        <v>266</v>
      </c>
      <c r="F22" s="74">
        <v>0</v>
      </c>
      <c r="G22" s="76">
        <v>18.75</v>
      </c>
      <c r="H22" s="77">
        <f t="shared" si="0"/>
        <v>18.75</v>
      </c>
      <c r="I22" s="13"/>
      <c r="J22" s="37"/>
    </row>
    <row r="23" spans="1:12" customFormat="1" ht="15" customHeight="1" x14ac:dyDescent="0.2">
      <c r="A23" s="384">
        <v>1528</v>
      </c>
      <c r="B23" s="65" t="s">
        <v>371</v>
      </c>
      <c r="C23" s="43" t="s">
        <v>268</v>
      </c>
      <c r="D23" s="43" t="s">
        <v>266</v>
      </c>
      <c r="E23" s="46" t="s">
        <v>266</v>
      </c>
      <c r="F23" s="74">
        <v>0</v>
      </c>
      <c r="G23" s="76">
        <v>18.75</v>
      </c>
      <c r="H23" s="77">
        <f t="shared" si="0"/>
        <v>18.75</v>
      </c>
      <c r="I23" s="13"/>
      <c r="J23" s="37"/>
    </row>
    <row r="24" spans="1:12" customFormat="1" ht="15" customHeight="1" x14ac:dyDescent="0.2">
      <c r="A24" s="384">
        <v>1529</v>
      </c>
      <c r="B24" s="65" t="s">
        <v>372</v>
      </c>
      <c r="C24" s="43" t="s">
        <v>268</v>
      </c>
      <c r="D24" s="43" t="s">
        <v>266</v>
      </c>
      <c r="E24" s="46" t="s">
        <v>266</v>
      </c>
      <c r="F24" s="74">
        <v>0</v>
      </c>
      <c r="G24" s="76">
        <v>18.75</v>
      </c>
      <c r="H24" s="77">
        <f t="shared" si="0"/>
        <v>18.75</v>
      </c>
      <c r="I24" s="13"/>
      <c r="J24" s="37"/>
    </row>
    <row r="25" spans="1:12" customFormat="1" ht="15" customHeight="1" x14ac:dyDescent="0.2">
      <c r="A25" s="384">
        <v>1530</v>
      </c>
      <c r="B25" s="65" t="s">
        <v>373</v>
      </c>
      <c r="C25" s="43" t="s">
        <v>268</v>
      </c>
      <c r="D25" s="43" t="s">
        <v>266</v>
      </c>
      <c r="E25" s="46" t="s">
        <v>266</v>
      </c>
      <c r="F25" s="75">
        <v>0</v>
      </c>
      <c r="G25" s="76">
        <v>18.75</v>
      </c>
      <c r="H25" s="77">
        <f t="shared" si="0"/>
        <v>18.75</v>
      </c>
      <c r="I25" s="13"/>
      <c r="J25" s="37"/>
    </row>
    <row r="26" spans="1:12" x14ac:dyDescent="0.2">
      <c r="A26" s="384">
        <v>2111</v>
      </c>
      <c r="B26" s="148" t="s">
        <v>411</v>
      </c>
      <c r="C26" s="43" t="s">
        <v>269</v>
      </c>
      <c r="D26" s="43"/>
      <c r="E26" s="43"/>
      <c r="F26" s="78">
        <v>0.33</v>
      </c>
      <c r="G26" s="76">
        <v>0.66</v>
      </c>
      <c r="H26" s="77">
        <f>F26+G26</f>
        <v>0.99</v>
      </c>
    </row>
    <row r="27" spans="1:12" x14ac:dyDescent="0.2">
      <c r="A27" s="384">
        <v>2151</v>
      </c>
      <c r="B27" s="148" t="s">
        <v>427</v>
      </c>
      <c r="C27" s="43" t="s">
        <v>270</v>
      </c>
      <c r="D27" s="43"/>
      <c r="E27" s="43"/>
      <c r="F27" s="78">
        <v>0.76</v>
      </c>
      <c r="G27" s="76">
        <v>1.58</v>
      </c>
      <c r="H27" s="77">
        <f>F27+G27</f>
        <v>2.34</v>
      </c>
      <c r="J27" s="13"/>
      <c r="K27" s="13"/>
      <c r="L27" s="13"/>
    </row>
    <row r="28" spans="1:12" x14ac:dyDescent="0.2">
      <c r="A28" s="384">
        <v>2211</v>
      </c>
      <c r="B28" s="148" t="s">
        <v>412</v>
      </c>
      <c r="C28" s="43" t="s">
        <v>269</v>
      </c>
      <c r="D28" s="43"/>
      <c r="E28" s="43"/>
      <c r="F28" s="78">
        <v>0.49</v>
      </c>
      <c r="G28" s="77">
        <v>0.85</v>
      </c>
      <c r="H28" s="77">
        <v>1.61</v>
      </c>
      <c r="J28" s="13"/>
      <c r="K28" s="13"/>
      <c r="L28" s="13"/>
    </row>
    <row r="29" spans="1:12" x14ac:dyDescent="0.2">
      <c r="A29" s="384">
        <v>2251</v>
      </c>
      <c r="B29" s="148" t="s">
        <v>428</v>
      </c>
      <c r="C29" s="43" t="s">
        <v>270</v>
      </c>
      <c r="D29" s="43"/>
      <c r="E29" s="43"/>
      <c r="F29" s="78">
        <v>1.32</v>
      </c>
      <c r="G29" s="76">
        <v>2.06</v>
      </c>
      <c r="H29" s="77">
        <f t="shared" ref="H29:H89" si="1">F29+G29</f>
        <v>3.38</v>
      </c>
      <c r="J29" s="13"/>
      <c r="K29" s="13"/>
      <c r="L29" s="13"/>
    </row>
    <row r="30" spans="1:12" x14ac:dyDescent="0.2">
      <c r="A30" s="384">
        <v>2311</v>
      </c>
      <c r="B30" s="148" t="s">
        <v>413</v>
      </c>
      <c r="C30" s="43" t="s">
        <v>269</v>
      </c>
      <c r="D30" s="43"/>
      <c r="E30" s="43"/>
      <c r="F30" s="78">
        <v>0.8</v>
      </c>
      <c r="G30" s="76">
        <v>1.1499999999999999</v>
      </c>
      <c r="H30" s="77">
        <f t="shared" si="1"/>
        <v>1.95</v>
      </c>
    </row>
    <row r="31" spans="1:12" x14ac:dyDescent="0.2">
      <c r="A31" s="384">
        <v>2411</v>
      </c>
      <c r="B31" s="148" t="s">
        <v>414</v>
      </c>
      <c r="C31" s="43" t="s">
        <v>269</v>
      </c>
      <c r="D31" s="43"/>
      <c r="E31" s="43"/>
      <c r="F31" s="78">
        <v>1.03</v>
      </c>
      <c r="G31" s="76">
        <v>1.3</v>
      </c>
      <c r="H31" s="77">
        <f t="shared" si="1"/>
        <v>2.33</v>
      </c>
    </row>
    <row r="32" spans="1:12" x14ac:dyDescent="0.2">
      <c r="A32" s="384">
        <v>2453</v>
      </c>
      <c r="B32" s="148" t="s">
        <v>415</v>
      </c>
      <c r="C32" s="43" t="s">
        <v>269</v>
      </c>
      <c r="D32" s="43"/>
      <c r="E32" s="43"/>
      <c r="F32" s="78">
        <v>1.34</v>
      </c>
      <c r="G32" s="76">
        <v>1.5</v>
      </c>
      <c r="H32" s="77">
        <f t="shared" si="1"/>
        <v>2.84</v>
      </c>
    </row>
    <row r="33" spans="1:8" customFormat="1" x14ac:dyDescent="0.2">
      <c r="A33" s="384">
        <v>2481</v>
      </c>
      <c r="B33" s="148" t="s">
        <v>15</v>
      </c>
      <c r="C33" s="43" t="s">
        <v>265</v>
      </c>
      <c r="D33" s="43" t="s">
        <v>266</v>
      </c>
      <c r="E33" s="43"/>
      <c r="F33" s="78">
        <v>0.57999999999999996</v>
      </c>
      <c r="G33" s="76">
        <v>4.5</v>
      </c>
      <c r="H33" s="77">
        <f t="shared" si="1"/>
        <v>5.08</v>
      </c>
    </row>
    <row r="34" spans="1:8" customFormat="1" x14ac:dyDescent="0.2">
      <c r="A34" s="384">
        <v>2482</v>
      </c>
      <c r="B34" s="148" t="s">
        <v>16</v>
      </c>
      <c r="C34" s="43" t="s">
        <v>265</v>
      </c>
      <c r="D34" s="43" t="s">
        <v>266</v>
      </c>
      <c r="E34" s="43"/>
      <c r="F34" s="78">
        <v>0.4</v>
      </c>
      <c r="G34" s="76">
        <v>4.5</v>
      </c>
      <c r="H34" s="77">
        <f t="shared" si="1"/>
        <v>4.9000000000000004</v>
      </c>
    </row>
    <row r="35" spans="1:8" x14ac:dyDescent="0.2">
      <c r="A35" s="384">
        <v>2506</v>
      </c>
      <c r="B35" s="148" t="s">
        <v>416</v>
      </c>
      <c r="C35" s="43" t="s">
        <v>269</v>
      </c>
      <c r="D35" s="43"/>
      <c r="E35" s="43"/>
      <c r="F35" s="78">
        <v>0.85</v>
      </c>
      <c r="G35" s="76">
        <v>1.71</v>
      </c>
      <c r="H35" s="77">
        <f t="shared" si="1"/>
        <v>2.56</v>
      </c>
    </row>
    <row r="36" spans="1:8" x14ac:dyDescent="0.2">
      <c r="A36" s="384">
        <v>2511</v>
      </c>
      <c r="B36" s="148" t="s">
        <v>417</v>
      </c>
      <c r="C36" s="43" t="s">
        <v>269</v>
      </c>
      <c r="D36" s="43"/>
      <c r="E36" s="43"/>
      <c r="F36" s="78">
        <v>1.01</v>
      </c>
      <c r="G36" s="76">
        <v>1.95</v>
      </c>
      <c r="H36" s="77">
        <f t="shared" si="1"/>
        <v>2.96</v>
      </c>
    </row>
    <row r="37" spans="1:8" x14ac:dyDescent="0.2">
      <c r="A37" s="384">
        <v>2536</v>
      </c>
      <c r="B37" s="148" t="s">
        <v>418</v>
      </c>
      <c r="C37" s="43" t="s">
        <v>269</v>
      </c>
      <c r="D37" s="43"/>
      <c r="E37" s="43"/>
      <c r="F37" s="78">
        <v>1.66</v>
      </c>
      <c r="G37" s="76">
        <v>2.5499999999999998</v>
      </c>
      <c r="H37" s="77">
        <f t="shared" si="1"/>
        <v>4.21</v>
      </c>
    </row>
    <row r="38" spans="1:8" x14ac:dyDescent="0.2">
      <c r="A38" s="384">
        <v>2541</v>
      </c>
      <c r="B38" s="148" t="s">
        <v>419</v>
      </c>
      <c r="C38" s="43" t="s">
        <v>269</v>
      </c>
      <c r="D38" s="43"/>
      <c r="E38" s="43"/>
      <c r="F38" s="78">
        <v>2.12</v>
      </c>
      <c r="G38" s="76">
        <v>3.21</v>
      </c>
      <c r="H38" s="77">
        <f t="shared" si="1"/>
        <v>5.33</v>
      </c>
    </row>
    <row r="39" spans="1:8" x14ac:dyDescent="0.2">
      <c r="A39" s="384">
        <v>2740</v>
      </c>
      <c r="B39" s="149" t="s">
        <v>420</v>
      </c>
      <c r="C39" s="43" t="s">
        <v>269</v>
      </c>
      <c r="D39" s="47"/>
      <c r="E39" s="47"/>
      <c r="F39" s="78">
        <v>0.85</v>
      </c>
      <c r="G39" s="76">
        <v>1.71</v>
      </c>
      <c r="H39" s="77">
        <f t="shared" si="1"/>
        <v>2.56</v>
      </c>
    </row>
    <row r="40" spans="1:8" x14ac:dyDescent="0.2">
      <c r="A40" s="384">
        <v>2745</v>
      </c>
      <c r="B40" s="149" t="s">
        <v>421</v>
      </c>
      <c r="C40" s="43" t="s">
        <v>269</v>
      </c>
      <c r="D40" s="47"/>
      <c r="E40" s="47"/>
      <c r="F40" s="78">
        <v>1.01</v>
      </c>
      <c r="G40" s="76">
        <v>1.9500000000000002</v>
      </c>
      <c r="H40" s="77">
        <f t="shared" si="1"/>
        <v>2.96</v>
      </c>
    </row>
    <row r="41" spans="1:8" x14ac:dyDescent="0.2">
      <c r="A41" s="384">
        <v>2753</v>
      </c>
      <c r="B41" s="148" t="s">
        <v>429</v>
      </c>
      <c r="C41" s="43" t="s">
        <v>270</v>
      </c>
      <c r="D41" s="43"/>
      <c r="E41" s="43"/>
      <c r="F41" s="78">
        <v>1</v>
      </c>
      <c r="G41" s="76">
        <v>1.41</v>
      </c>
      <c r="H41" s="77">
        <f t="shared" si="1"/>
        <v>2.41</v>
      </c>
    </row>
    <row r="42" spans="1:8" x14ac:dyDescent="0.2">
      <c r="A42" s="384">
        <v>2811</v>
      </c>
      <c r="B42" s="148" t="s">
        <v>422</v>
      </c>
      <c r="C42" s="43" t="s">
        <v>269</v>
      </c>
      <c r="D42" s="43"/>
      <c r="E42" s="43"/>
      <c r="F42" s="78">
        <v>0.85</v>
      </c>
      <c r="G42" s="76">
        <v>1.71</v>
      </c>
      <c r="H42" s="77">
        <f t="shared" si="1"/>
        <v>2.56</v>
      </c>
    </row>
    <row r="43" spans="1:8" x14ac:dyDescent="0.2">
      <c r="A43" s="384">
        <v>2835</v>
      </c>
      <c r="B43" s="149" t="s">
        <v>423</v>
      </c>
      <c r="C43" s="43" t="s">
        <v>269</v>
      </c>
      <c r="D43" s="47"/>
      <c r="E43" s="47"/>
      <c r="F43" s="78">
        <v>1.01</v>
      </c>
      <c r="G43" s="76">
        <v>1.9500000000000002</v>
      </c>
      <c r="H43" s="77">
        <f t="shared" si="1"/>
        <v>2.96</v>
      </c>
    </row>
    <row r="44" spans="1:8" ht="15" customHeight="1" x14ac:dyDescent="0.2">
      <c r="A44" s="384">
        <v>2837</v>
      </c>
      <c r="B44" s="149" t="s">
        <v>424</v>
      </c>
      <c r="C44" s="43" t="s">
        <v>269</v>
      </c>
      <c r="D44" s="47"/>
      <c r="E44" s="47"/>
      <c r="F44" s="78">
        <v>1.66</v>
      </c>
      <c r="G44" s="76">
        <v>2.5499999999999998</v>
      </c>
      <c r="H44" s="77">
        <f t="shared" si="1"/>
        <v>4.21</v>
      </c>
    </row>
    <row r="45" spans="1:8" x14ac:dyDescent="0.2">
      <c r="A45" s="384">
        <v>2839</v>
      </c>
      <c r="B45" s="149" t="s">
        <v>425</v>
      </c>
      <c r="C45" s="43" t="s">
        <v>269</v>
      </c>
      <c r="D45" s="47"/>
      <c r="E45" s="47"/>
      <c r="F45" s="78">
        <v>2.12</v>
      </c>
      <c r="G45" s="76">
        <v>3.21</v>
      </c>
      <c r="H45" s="77">
        <f t="shared" si="1"/>
        <v>5.33</v>
      </c>
    </row>
    <row r="46" spans="1:8" x14ac:dyDescent="0.2">
      <c r="A46" s="384">
        <v>2911</v>
      </c>
      <c r="B46" s="148" t="s">
        <v>430</v>
      </c>
      <c r="C46" s="43" t="s">
        <v>270</v>
      </c>
      <c r="D46" s="43"/>
      <c r="E46" s="43"/>
      <c r="F46" s="78">
        <v>1</v>
      </c>
      <c r="G46" s="76">
        <v>1.97</v>
      </c>
      <c r="H46" s="77">
        <f t="shared" si="1"/>
        <v>2.9699999999999998</v>
      </c>
    </row>
    <row r="47" spans="1:8" customFormat="1" x14ac:dyDescent="0.2">
      <c r="A47" s="384">
        <v>2953</v>
      </c>
      <c r="B47" s="148" t="s">
        <v>443</v>
      </c>
      <c r="C47" s="43" t="s">
        <v>18</v>
      </c>
      <c r="D47" s="43"/>
      <c r="E47" s="43"/>
      <c r="F47" s="78">
        <v>0.85</v>
      </c>
      <c r="G47" s="76">
        <v>1.71</v>
      </c>
      <c r="H47" s="77">
        <f t="shared" si="1"/>
        <v>2.56</v>
      </c>
    </row>
    <row r="48" spans="1:8" customFormat="1" x14ac:dyDescent="0.2">
      <c r="A48" s="384">
        <v>2955</v>
      </c>
      <c r="B48" s="148" t="s">
        <v>444</v>
      </c>
      <c r="C48" s="47" t="s">
        <v>18</v>
      </c>
      <c r="D48" s="47"/>
      <c r="E48" s="47"/>
      <c r="F48" s="78">
        <v>1.01</v>
      </c>
      <c r="G48" s="76">
        <v>1.9500000000000002</v>
      </c>
      <c r="H48" s="77">
        <f t="shared" si="1"/>
        <v>2.96</v>
      </c>
    </row>
    <row r="49" spans="1:8" customFormat="1" x14ac:dyDescent="0.2">
      <c r="A49" s="384">
        <v>2957</v>
      </c>
      <c r="B49" s="148" t="s">
        <v>445</v>
      </c>
      <c r="C49" s="47" t="s">
        <v>18</v>
      </c>
      <c r="D49" s="47"/>
      <c r="E49" s="47"/>
      <c r="F49" s="78">
        <v>1.66</v>
      </c>
      <c r="G49" s="76">
        <v>2.5499999999999998</v>
      </c>
      <c r="H49" s="77">
        <f t="shared" si="1"/>
        <v>4.21</v>
      </c>
    </row>
    <row r="50" spans="1:8" customFormat="1" x14ac:dyDescent="0.2">
      <c r="A50" s="384">
        <v>2959</v>
      </c>
      <c r="B50" s="148" t="s">
        <v>446</v>
      </c>
      <c r="C50" s="47" t="s">
        <v>18</v>
      </c>
      <c r="D50" s="47"/>
      <c r="E50" s="47"/>
      <c r="F50" s="78">
        <v>2.12</v>
      </c>
      <c r="G50" s="76">
        <v>3.21</v>
      </c>
      <c r="H50" s="77">
        <f t="shared" si="1"/>
        <v>5.33</v>
      </c>
    </row>
    <row r="51" spans="1:8" customFormat="1" x14ac:dyDescent="0.2">
      <c r="A51" s="384">
        <v>3010</v>
      </c>
      <c r="B51" s="148" t="s">
        <v>127</v>
      </c>
      <c r="C51" s="43" t="s">
        <v>265</v>
      </c>
      <c r="D51" s="47" t="s">
        <v>266</v>
      </c>
      <c r="E51" s="47"/>
      <c r="F51" s="78">
        <v>1.0900000000000001</v>
      </c>
      <c r="G51" s="76">
        <v>1.23</v>
      </c>
      <c r="H51" s="77">
        <f t="shared" si="1"/>
        <v>2.3200000000000003</v>
      </c>
    </row>
    <row r="52" spans="1:8" customFormat="1" x14ac:dyDescent="0.2">
      <c r="A52" s="384">
        <v>3011</v>
      </c>
      <c r="B52" s="148" t="s">
        <v>128</v>
      </c>
      <c r="C52" s="43" t="s">
        <v>265</v>
      </c>
      <c r="D52" s="47" t="s">
        <v>266</v>
      </c>
      <c r="E52" s="47"/>
      <c r="F52" s="78">
        <v>0.61</v>
      </c>
      <c r="G52" s="76">
        <v>1.23</v>
      </c>
      <c r="H52" s="77">
        <f t="shared" si="1"/>
        <v>1.8399999999999999</v>
      </c>
    </row>
    <row r="53" spans="1:8" customFormat="1" x14ac:dyDescent="0.2">
      <c r="A53" s="384">
        <v>3030</v>
      </c>
      <c r="B53" s="148" t="s">
        <v>129</v>
      </c>
      <c r="C53" s="47" t="s">
        <v>17</v>
      </c>
      <c r="D53" s="47"/>
      <c r="E53" s="47"/>
      <c r="F53" s="78">
        <v>10</v>
      </c>
      <c r="G53" s="76">
        <v>21.62</v>
      </c>
      <c r="H53" s="77">
        <f t="shared" si="1"/>
        <v>31.62</v>
      </c>
    </row>
    <row r="54" spans="1:8" customFormat="1" x14ac:dyDescent="0.2">
      <c r="A54" s="384">
        <v>3050</v>
      </c>
      <c r="B54" s="148" t="s">
        <v>130</v>
      </c>
      <c r="C54" s="47" t="s">
        <v>18</v>
      </c>
      <c r="D54" s="47"/>
      <c r="E54" s="47"/>
      <c r="F54" s="78">
        <v>24.51</v>
      </c>
      <c r="G54" s="76">
        <v>40.019999999999996</v>
      </c>
      <c r="H54" s="77">
        <f t="shared" si="1"/>
        <v>64.53</v>
      </c>
    </row>
    <row r="55" spans="1:8" customFormat="1" x14ac:dyDescent="0.2">
      <c r="A55" s="384">
        <v>3080</v>
      </c>
      <c r="B55" s="148" t="s">
        <v>343</v>
      </c>
      <c r="C55" s="43" t="s">
        <v>265</v>
      </c>
      <c r="D55" s="47" t="s">
        <v>266</v>
      </c>
      <c r="E55" s="47"/>
      <c r="F55" s="78">
        <v>1.0900000000000001</v>
      </c>
      <c r="G55" s="78">
        <v>2.81</v>
      </c>
      <c r="H55" s="77">
        <f t="shared" si="1"/>
        <v>3.9000000000000004</v>
      </c>
    </row>
    <row r="56" spans="1:8" customFormat="1" x14ac:dyDescent="0.2">
      <c r="A56" s="384">
        <v>3100</v>
      </c>
      <c r="B56" s="148" t="s">
        <v>19</v>
      </c>
      <c r="C56" s="43" t="s">
        <v>17</v>
      </c>
      <c r="D56" s="43"/>
      <c r="E56" s="43"/>
      <c r="F56" s="78">
        <v>26.61</v>
      </c>
      <c r="G56" s="76">
        <v>70.800000000000011</v>
      </c>
      <c r="H56" s="77">
        <f t="shared" si="1"/>
        <v>97.410000000000011</v>
      </c>
    </row>
    <row r="57" spans="1:8" customFormat="1" x14ac:dyDescent="0.2">
      <c r="A57" s="384">
        <v>3110</v>
      </c>
      <c r="B57" s="148" t="s">
        <v>131</v>
      </c>
      <c r="C57" s="43" t="s">
        <v>17</v>
      </c>
      <c r="D57" s="43"/>
      <c r="E57" s="43"/>
      <c r="F57" s="78">
        <v>50.16</v>
      </c>
      <c r="G57" s="76">
        <v>61.43</v>
      </c>
      <c r="H57" s="77">
        <f t="shared" si="1"/>
        <v>111.59</v>
      </c>
    </row>
    <row r="58" spans="1:8" customFormat="1" x14ac:dyDescent="0.2">
      <c r="A58" s="384">
        <v>3120</v>
      </c>
      <c r="B58" s="148" t="s">
        <v>406</v>
      </c>
      <c r="C58" s="43" t="s">
        <v>17</v>
      </c>
      <c r="D58" s="43"/>
      <c r="E58" s="43"/>
      <c r="F58" s="78">
        <v>68.09</v>
      </c>
      <c r="G58" s="76">
        <v>84.8</v>
      </c>
      <c r="H58" s="77">
        <f t="shared" si="1"/>
        <v>152.88999999999999</v>
      </c>
    </row>
    <row r="59" spans="1:8" customFormat="1" x14ac:dyDescent="0.2">
      <c r="A59" s="384">
        <v>3130</v>
      </c>
      <c r="B59" s="148" t="s">
        <v>20</v>
      </c>
      <c r="C59" s="43" t="s">
        <v>17</v>
      </c>
      <c r="D59" s="43"/>
      <c r="E59" s="43"/>
      <c r="F59" s="78">
        <v>54.9</v>
      </c>
      <c r="G59" s="76">
        <v>114.75</v>
      </c>
      <c r="H59" s="77">
        <f t="shared" si="1"/>
        <v>169.65</v>
      </c>
    </row>
    <row r="60" spans="1:8" customFormat="1" x14ac:dyDescent="0.2">
      <c r="A60" s="384">
        <v>3140</v>
      </c>
      <c r="B60" s="148" t="s">
        <v>132</v>
      </c>
      <c r="C60" s="43" t="s">
        <v>17</v>
      </c>
      <c r="D60" s="43"/>
      <c r="E60" s="43"/>
      <c r="F60" s="78">
        <v>4.78</v>
      </c>
      <c r="G60" s="76">
        <v>10.01</v>
      </c>
      <c r="H60" s="77">
        <f t="shared" si="1"/>
        <v>14.79</v>
      </c>
    </row>
    <row r="61" spans="1:8" customFormat="1" x14ac:dyDescent="0.2">
      <c r="A61" s="384">
        <v>3150</v>
      </c>
      <c r="B61" s="148" t="s">
        <v>21</v>
      </c>
      <c r="C61" s="43" t="s">
        <v>17</v>
      </c>
      <c r="D61" s="43"/>
      <c r="E61" s="43"/>
      <c r="F61" s="78">
        <v>21.46</v>
      </c>
      <c r="G61" s="76">
        <v>37.5</v>
      </c>
      <c r="H61" s="77">
        <f t="shared" si="1"/>
        <v>58.96</v>
      </c>
    </row>
    <row r="62" spans="1:8" customFormat="1" x14ac:dyDescent="0.2">
      <c r="A62" s="384">
        <v>3155</v>
      </c>
      <c r="B62" s="148" t="s">
        <v>22</v>
      </c>
      <c r="C62" s="43" t="s">
        <v>17</v>
      </c>
      <c r="D62" s="43"/>
      <c r="E62" s="43"/>
      <c r="F62" s="78">
        <v>8.15</v>
      </c>
      <c r="G62" s="76">
        <v>15.65</v>
      </c>
      <c r="H62" s="77">
        <f t="shared" si="1"/>
        <v>23.8</v>
      </c>
    </row>
    <row r="63" spans="1:8" customFormat="1" x14ac:dyDescent="0.2">
      <c r="A63" s="384">
        <v>3160</v>
      </c>
      <c r="B63" s="148" t="s">
        <v>133</v>
      </c>
      <c r="C63" s="43" t="s">
        <v>265</v>
      </c>
      <c r="D63" s="43" t="s">
        <v>266</v>
      </c>
      <c r="E63" s="43"/>
      <c r="F63" s="78">
        <v>3.96</v>
      </c>
      <c r="G63" s="76">
        <v>8.9</v>
      </c>
      <c r="H63" s="77">
        <f t="shared" si="1"/>
        <v>12.86</v>
      </c>
    </row>
    <row r="64" spans="1:8" customFormat="1" x14ac:dyDescent="0.2">
      <c r="A64" s="384">
        <v>3170</v>
      </c>
      <c r="B64" s="148" t="s">
        <v>23</v>
      </c>
      <c r="C64" s="43" t="s">
        <v>18</v>
      </c>
      <c r="D64" s="43"/>
      <c r="E64" s="43"/>
      <c r="F64" s="78">
        <v>0.47</v>
      </c>
      <c r="G64" s="76">
        <v>7</v>
      </c>
      <c r="H64" s="77">
        <f t="shared" si="1"/>
        <v>7.47</v>
      </c>
    </row>
    <row r="65" spans="1:8" customFormat="1" x14ac:dyDescent="0.2">
      <c r="A65" s="384">
        <v>3171</v>
      </c>
      <c r="B65" s="148" t="s">
        <v>134</v>
      </c>
      <c r="C65" s="43" t="s">
        <v>18</v>
      </c>
      <c r="D65" s="43"/>
      <c r="E65" s="43"/>
      <c r="F65" s="78">
        <v>11.06</v>
      </c>
      <c r="G65" s="76">
        <v>32.49</v>
      </c>
      <c r="H65" s="77">
        <f t="shared" si="1"/>
        <v>43.550000000000004</v>
      </c>
    </row>
    <row r="66" spans="1:8" x14ac:dyDescent="0.2">
      <c r="A66" s="384">
        <v>3172</v>
      </c>
      <c r="B66" s="148" t="s">
        <v>135</v>
      </c>
      <c r="C66" s="43" t="s">
        <v>18</v>
      </c>
      <c r="D66" s="43"/>
      <c r="E66" s="43"/>
      <c r="F66" s="78">
        <v>12.02</v>
      </c>
      <c r="G66" s="78">
        <v>37.5</v>
      </c>
      <c r="H66" s="77">
        <v>49.52</v>
      </c>
    </row>
    <row r="67" spans="1:8" customFormat="1" x14ac:dyDescent="0.2">
      <c r="A67" s="384">
        <v>3180</v>
      </c>
      <c r="B67" s="148" t="s">
        <v>24</v>
      </c>
      <c r="C67" s="43" t="s">
        <v>25</v>
      </c>
      <c r="D67" s="43"/>
      <c r="E67" s="43"/>
      <c r="F67" s="78">
        <v>42.45</v>
      </c>
      <c r="G67" s="76">
        <v>52.199999999999996</v>
      </c>
      <c r="H67" s="77">
        <f t="shared" si="1"/>
        <v>94.65</v>
      </c>
    </row>
    <row r="68" spans="1:8" customFormat="1" x14ac:dyDescent="0.2">
      <c r="A68" s="384">
        <v>3191</v>
      </c>
      <c r="B68" s="148" t="s">
        <v>136</v>
      </c>
      <c r="C68" s="43" t="s">
        <v>265</v>
      </c>
      <c r="D68" s="43" t="s">
        <v>266</v>
      </c>
      <c r="E68" s="43"/>
      <c r="F68" s="78">
        <v>0.22</v>
      </c>
      <c r="G68" s="76">
        <v>0.75</v>
      </c>
      <c r="H68" s="77">
        <f t="shared" si="1"/>
        <v>0.97</v>
      </c>
    </row>
    <row r="69" spans="1:8" customFormat="1" x14ac:dyDescent="0.2">
      <c r="A69" s="384">
        <v>3192</v>
      </c>
      <c r="B69" s="148" t="s">
        <v>137</v>
      </c>
      <c r="C69" s="43" t="s">
        <v>17</v>
      </c>
      <c r="D69" s="43"/>
      <c r="E69" s="43"/>
      <c r="F69" s="78">
        <v>0.22</v>
      </c>
      <c r="G69" s="76">
        <v>0.75</v>
      </c>
      <c r="H69" s="77">
        <f t="shared" si="1"/>
        <v>0.97</v>
      </c>
    </row>
    <row r="70" spans="1:8" customFormat="1" x14ac:dyDescent="0.2">
      <c r="A70" s="384">
        <v>3193</v>
      </c>
      <c r="B70" s="148" t="s">
        <v>138</v>
      </c>
      <c r="C70" s="43" t="s">
        <v>265</v>
      </c>
      <c r="D70" s="43" t="s">
        <v>266</v>
      </c>
      <c r="E70" s="43"/>
      <c r="F70" s="78">
        <v>0.22</v>
      </c>
      <c r="G70" s="76">
        <v>0.75</v>
      </c>
      <c r="H70" s="77">
        <f t="shared" si="1"/>
        <v>0.97</v>
      </c>
    </row>
    <row r="71" spans="1:8" customFormat="1" x14ac:dyDescent="0.2">
      <c r="A71" s="384">
        <v>3194</v>
      </c>
      <c r="B71" s="148" t="s">
        <v>139</v>
      </c>
      <c r="C71" s="43" t="s">
        <v>17</v>
      </c>
      <c r="D71" s="43"/>
      <c r="E71" s="43"/>
      <c r="F71" s="78">
        <v>0.22</v>
      </c>
      <c r="G71" s="76">
        <v>0.75</v>
      </c>
      <c r="H71" s="77">
        <f t="shared" si="1"/>
        <v>0.97</v>
      </c>
    </row>
    <row r="72" spans="1:8" customFormat="1" x14ac:dyDescent="0.2">
      <c r="A72" s="384">
        <v>3200</v>
      </c>
      <c r="B72" s="148" t="s">
        <v>375</v>
      </c>
      <c r="C72" s="71" t="s">
        <v>14</v>
      </c>
      <c r="D72" s="71"/>
      <c r="E72" s="71" t="s">
        <v>266</v>
      </c>
      <c r="F72" s="78">
        <v>0</v>
      </c>
      <c r="G72" s="76">
        <v>0</v>
      </c>
      <c r="H72" s="77">
        <f t="shared" si="1"/>
        <v>0</v>
      </c>
    </row>
    <row r="73" spans="1:8" customFormat="1" x14ac:dyDescent="0.2">
      <c r="A73" s="384">
        <v>4011</v>
      </c>
      <c r="B73" s="148" t="s">
        <v>431</v>
      </c>
      <c r="C73" s="43" t="s">
        <v>270</v>
      </c>
      <c r="D73" s="43"/>
      <c r="E73" s="43"/>
      <c r="F73" s="78">
        <v>0.96</v>
      </c>
      <c r="G73" s="76">
        <v>1.6800000000000002</v>
      </c>
      <c r="H73" s="77">
        <f t="shared" si="1"/>
        <v>2.64</v>
      </c>
    </row>
    <row r="74" spans="1:8" customFormat="1" x14ac:dyDescent="0.2">
      <c r="A74" s="384">
        <v>4050</v>
      </c>
      <c r="B74" s="148" t="s">
        <v>435</v>
      </c>
      <c r="C74" s="43" t="s">
        <v>271</v>
      </c>
      <c r="D74" s="43"/>
      <c r="E74" s="43"/>
      <c r="F74" s="78">
        <v>4.0999999999999996</v>
      </c>
      <c r="G74" s="76">
        <v>2</v>
      </c>
      <c r="H74" s="77">
        <f t="shared" si="1"/>
        <v>6.1</v>
      </c>
    </row>
    <row r="75" spans="1:8" x14ac:dyDescent="0.2">
      <c r="A75" s="384">
        <v>4051</v>
      </c>
      <c r="B75" s="149" t="s">
        <v>436</v>
      </c>
      <c r="C75" s="43" t="s">
        <v>271</v>
      </c>
      <c r="D75" s="43"/>
      <c r="E75" s="43"/>
      <c r="F75" s="78">
        <v>5.9</v>
      </c>
      <c r="G75" s="76">
        <v>2</v>
      </c>
      <c r="H75" s="77">
        <f t="shared" si="1"/>
        <v>7.9</v>
      </c>
    </row>
    <row r="76" spans="1:8" x14ac:dyDescent="0.2">
      <c r="A76" s="384">
        <v>4111</v>
      </c>
      <c r="B76" s="148" t="s">
        <v>426</v>
      </c>
      <c r="C76" s="43" t="s">
        <v>269</v>
      </c>
      <c r="D76" s="43"/>
      <c r="E76" s="43"/>
      <c r="F76" s="78">
        <v>0.85</v>
      </c>
      <c r="G76" s="76">
        <v>1.71</v>
      </c>
      <c r="H76" s="77">
        <f t="shared" si="1"/>
        <v>2.56</v>
      </c>
    </row>
    <row r="77" spans="1:8" ht="15.6" customHeight="1" x14ac:dyDescent="0.2">
      <c r="A77" s="384">
        <v>5111</v>
      </c>
      <c r="B77" s="148" t="s">
        <v>432</v>
      </c>
      <c r="C77" s="43" t="s">
        <v>270</v>
      </c>
      <c r="D77" s="43"/>
      <c r="E77" s="43"/>
      <c r="F77" s="78">
        <v>0.82</v>
      </c>
      <c r="G77" s="76">
        <v>1.97</v>
      </c>
      <c r="H77" s="77">
        <f t="shared" si="1"/>
        <v>2.79</v>
      </c>
    </row>
    <row r="78" spans="1:8" x14ac:dyDescent="0.2">
      <c r="A78" s="384">
        <v>5211</v>
      </c>
      <c r="B78" s="148" t="s">
        <v>433</v>
      </c>
      <c r="C78" s="43" t="s">
        <v>270</v>
      </c>
      <c r="D78" s="43"/>
      <c r="E78" s="43"/>
      <c r="F78" s="78">
        <v>1.21</v>
      </c>
      <c r="G78" s="76">
        <v>2.7</v>
      </c>
      <c r="H78" s="77">
        <f t="shared" si="1"/>
        <v>3.91</v>
      </c>
    </row>
    <row r="79" spans="1:8" x14ac:dyDescent="0.2">
      <c r="A79" s="384">
        <v>5240</v>
      </c>
      <c r="B79" s="148" t="s">
        <v>437</v>
      </c>
      <c r="C79" s="43" t="s">
        <v>272</v>
      </c>
      <c r="D79" s="43"/>
      <c r="E79" s="43"/>
      <c r="F79" s="78">
        <v>4.5599999999999996</v>
      </c>
      <c r="G79" s="76">
        <v>2.46</v>
      </c>
      <c r="H79" s="77">
        <f t="shared" si="1"/>
        <v>7.02</v>
      </c>
    </row>
    <row r="80" spans="1:8" x14ac:dyDescent="0.2">
      <c r="A80" s="384">
        <v>5250</v>
      </c>
      <c r="B80" s="148" t="s">
        <v>438</v>
      </c>
      <c r="C80" s="43" t="s">
        <v>271</v>
      </c>
      <c r="D80" s="43"/>
      <c r="E80" s="43"/>
      <c r="F80" s="78">
        <v>5.9</v>
      </c>
      <c r="G80" s="76">
        <v>2</v>
      </c>
      <c r="H80" s="77">
        <f t="shared" si="1"/>
        <v>7.9</v>
      </c>
    </row>
    <row r="81" spans="1:8" x14ac:dyDescent="0.2">
      <c r="A81" s="384">
        <v>5306</v>
      </c>
      <c r="B81" s="148" t="s">
        <v>439</v>
      </c>
      <c r="C81" s="43" t="s">
        <v>271</v>
      </c>
      <c r="D81" s="43"/>
      <c r="E81" s="43"/>
      <c r="F81" s="78">
        <v>5.9</v>
      </c>
      <c r="G81" s="76">
        <v>2</v>
      </c>
      <c r="H81" s="77">
        <f t="shared" si="1"/>
        <v>7.9</v>
      </c>
    </row>
    <row r="82" spans="1:8" x14ac:dyDescent="0.2">
      <c r="A82" s="384">
        <v>5331</v>
      </c>
      <c r="B82" s="148" t="s">
        <v>434</v>
      </c>
      <c r="C82" s="43" t="s">
        <v>270</v>
      </c>
      <c r="D82" s="43"/>
      <c r="E82" s="43"/>
      <c r="F82" s="78">
        <v>1.3</v>
      </c>
      <c r="G82" s="76">
        <v>1.97</v>
      </c>
      <c r="H82" s="77">
        <f t="shared" si="1"/>
        <v>3.27</v>
      </c>
    </row>
    <row r="83" spans="1:8" x14ac:dyDescent="0.2">
      <c r="A83" s="384">
        <v>5340</v>
      </c>
      <c r="B83" s="148" t="s">
        <v>440</v>
      </c>
      <c r="C83" s="43" t="s">
        <v>272</v>
      </c>
      <c r="D83" s="43"/>
      <c r="E83" s="43"/>
      <c r="F83" s="78">
        <v>2.0499999999999998</v>
      </c>
      <c r="G83" s="76">
        <v>3.87</v>
      </c>
      <c r="H83" s="77">
        <f t="shared" si="1"/>
        <v>5.92</v>
      </c>
    </row>
    <row r="84" spans="1:8" x14ac:dyDescent="0.2">
      <c r="A84" s="384">
        <v>5343</v>
      </c>
      <c r="B84" s="148" t="s">
        <v>449</v>
      </c>
      <c r="C84" s="43" t="s">
        <v>269</v>
      </c>
      <c r="D84" s="43"/>
      <c r="E84" s="43"/>
      <c r="F84" s="78">
        <v>1.01</v>
      </c>
      <c r="G84" s="76">
        <v>1.9500000000000002</v>
      </c>
      <c r="H84" s="77">
        <f t="shared" si="1"/>
        <v>2.96</v>
      </c>
    </row>
    <row r="85" spans="1:8" x14ac:dyDescent="0.2">
      <c r="A85" s="384">
        <v>5346</v>
      </c>
      <c r="B85" s="148" t="s">
        <v>450</v>
      </c>
      <c r="C85" s="43" t="s">
        <v>269</v>
      </c>
      <c r="D85" s="43"/>
      <c r="E85" s="43"/>
      <c r="F85" s="78">
        <v>1.66</v>
      </c>
      <c r="G85" s="76">
        <v>2.5499999999999998</v>
      </c>
      <c r="H85" s="77">
        <f t="shared" si="1"/>
        <v>4.21</v>
      </c>
    </row>
    <row r="86" spans="1:8" x14ac:dyDescent="0.2">
      <c r="A86" s="384">
        <v>5349</v>
      </c>
      <c r="B86" s="148" t="s">
        <v>451</v>
      </c>
      <c r="C86" s="43" t="s">
        <v>269</v>
      </c>
      <c r="D86" s="43"/>
      <c r="E86" s="43"/>
      <c r="F86" s="78">
        <v>2.12</v>
      </c>
      <c r="G86" s="76">
        <v>3.21</v>
      </c>
      <c r="H86" s="77">
        <f t="shared" si="1"/>
        <v>5.33</v>
      </c>
    </row>
    <row r="87" spans="1:8" x14ac:dyDescent="0.2">
      <c r="A87" s="384">
        <v>5352</v>
      </c>
      <c r="B87" s="148" t="s">
        <v>452</v>
      </c>
      <c r="C87" s="43" t="s">
        <v>270</v>
      </c>
      <c r="D87" s="43"/>
      <c r="E87" s="43"/>
      <c r="F87" s="78">
        <v>1.18</v>
      </c>
      <c r="G87" s="76">
        <v>1.1599999999999999</v>
      </c>
      <c r="H87" s="77">
        <f t="shared" si="1"/>
        <v>2.34</v>
      </c>
    </row>
    <row r="88" spans="1:8" ht="15.6" customHeight="1" x14ac:dyDescent="0.2">
      <c r="A88" s="384">
        <v>5355</v>
      </c>
      <c r="B88" s="148" t="s">
        <v>453</v>
      </c>
      <c r="C88" s="43" t="s">
        <v>270</v>
      </c>
      <c r="D88" s="43"/>
      <c r="E88" s="43"/>
      <c r="F88" s="78">
        <v>1.65</v>
      </c>
      <c r="G88" s="76">
        <v>1.1599999999999999</v>
      </c>
      <c r="H88" s="77">
        <f t="shared" si="1"/>
        <v>2.8099999999999996</v>
      </c>
    </row>
    <row r="89" spans="1:8" x14ac:dyDescent="0.2">
      <c r="A89" s="384">
        <v>5358</v>
      </c>
      <c r="B89" s="148" t="s">
        <v>454</v>
      </c>
      <c r="C89" s="43" t="s">
        <v>270</v>
      </c>
      <c r="D89" s="43"/>
      <c r="E89" s="43"/>
      <c r="F89" s="78">
        <v>2.0099999999999998</v>
      </c>
      <c r="G89" s="76">
        <v>1.1599999999999999</v>
      </c>
      <c r="H89" s="77">
        <f t="shared" si="1"/>
        <v>3.17</v>
      </c>
    </row>
    <row r="90" spans="1:8" x14ac:dyDescent="0.2">
      <c r="A90" s="384">
        <v>5361</v>
      </c>
      <c r="B90" s="148" t="s">
        <v>455</v>
      </c>
      <c r="C90" s="43" t="s">
        <v>269</v>
      </c>
      <c r="D90" s="43"/>
      <c r="E90" s="43"/>
      <c r="F90" s="78">
        <v>0.85</v>
      </c>
      <c r="G90" s="76">
        <v>1.71</v>
      </c>
      <c r="H90" s="77">
        <f t="shared" ref="H90:H123" si="2">F90+G90</f>
        <v>2.56</v>
      </c>
    </row>
    <row r="91" spans="1:8" x14ac:dyDescent="0.2">
      <c r="A91" s="384">
        <v>5365</v>
      </c>
      <c r="B91" s="148" t="s">
        <v>140</v>
      </c>
      <c r="C91" s="43" t="s">
        <v>25</v>
      </c>
      <c r="D91" s="43"/>
      <c r="E91" s="43"/>
      <c r="F91" s="78">
        <v>0.65</v>
      </c>
      <c r="G91" s="76">
        <v>0.57000000000000006</v>
      </c>
      <c r="H91" s="77">
        <f t="shared" si="2"/>
        <v>1.2200000000000002</v>
      </c>
    </row>
    <row r="92" spans="1:8" x14ac:dyDescent="0.2">
      <c r="A92" s="384">
        <v>5366</v>
      </c>
      <c r="B92" s="148" t="s">
        <v>141</v>
      </c>
      <c r="C92" s="43" t="s">
        <v>25</v>
      </c>
      <c r="D92" s="48"/>
      <c r="E92" s="43"/>
      <c r="F92" s="78">
        <v>16.5</v>
      </c>
      <c r="G92" s="76">
        <v>150</v>
      </c>
      <c r="H92" s="77">
        <f t="shared" si="2"/>
        <v>166.5</v>
      </c>
    </row>
    <row r="93" spans="1:8" x14ac:dyDescent="0.2">
      <c r="A93" s="384">
        <v>5367</v>
      </c>
      <c r="B93" s="148" t="s">
        <v>142</v>
      </c>
      <c r="C93" s="43" t="s">
        <v>25</v>
      </c>
      <c r="D93" s="43"/>
      <c r="E93" s="43"/>
      <c r="F93" s="78">
        <v>40</v>
      </c>
      <c r="G93" s="76">
        <v>200</v>
      </c>
      <c r="H93" s="77">
        <f t="shared" si="2"/>
        <v>240</v>
      </c>
    </row>
    <row r="94" spans="1:8" customFormat="1" x14ac:dyDescent="0.2">
      <c r="A94" s="384">
        <v>5369</v>
      </c>
      <c r="B94" s="148" t="s">
        <v>143</v>
      </c>
      <c r="C94" s="43" t="s">
        <v>265</v>
      </c>
      <c r="D94" s="43" t="s">
        <v>266</v>
      </c>
      <c r="E94" s="43"/>
      <c r="F94" s="78">
        <v>0.92</v>
      </c>
      <c r="G94" s="76">
        <v>1.8599999999999999</v>
      </c>
      <c r="H94" s="77">
        <f t="shared" si="2"/>
        <v>2.78</v>
      </c>
    </row>
    <row r="95" spans="1:8" customFormat="1" x14ac:dyDescent="0.2">
      <c r="A95" s="384">
        <v>5370</v>
      </c>
      <c r="B95" s="148" t="s">
        <v>144</v>
      </c>
      <c r="C95" s="43" t="s">
        <v>17</v>
      </c>
      <c r="D95" s="43"/>
      <c r="E95" s="43"/>
      <c r="F95" s="78">
        <v>0.92</v>
      </c>
      <c r="G95" s="76">
        <v>1.8599999999999999</v>
      </c>
      <c r="H95" s="77">
        <f t="shared" si="2"/>
        <v>2.78</v>
      </c>
    </row>
    <row r="96" spans="1:8" customFormat="1" x14ac:dyDescent="0.2">
      <c r="A96" s="384">
        <v>5400</v>
      </c>
      <c r="B96" s="148" t="s">
        <v>145</v>
      </c>
      <c r="C96" s="43" t="s">
        <v>25</v>
      </c>
      <c r="D96" s="43"/>
      <c r="E96" s="43"/>
      <c r="F96" s="78">
        <v>3.89</v>
      </c>
      <c r="G96" s="76">
        <v>2.9699999999999998</v>
      </c>
      <c r="H96" s="77">
        <f t="shared" si="2"/>
        <v>6.8599999999999994</v>
      </c>
    </row>
    <row r="97" spans="1:8" customFormat="1" x14ac:dyDescent="0.2">
      <c r="A97" s="384">
        <v>5401</v>
      </c>
      <c r="B97" s="148" t="s">
        <v>311</v>
      </c>
      <c r="C97" s="43" t="s">
        <v>273</v>
      </c>
      <c r="D97" s="43"/>
      <c r="E97" s="43"/>
      <c r="F97" s="78">
        <v>5.16</v>
      </c>
      <c r="G97" s="76">
        <v>2.97</v>
      </c>
      <c r="H97" s="77">
        <f t="shared" si="2"/>
        <v>8.1300000000000008</v>
      </c>
    </row>
    <row r="98" spans="1:8" customFormat="1" x14ac:dyDescent="0.2">
      <c r="A98" s="384">
        <v>5402</v>
      </c>
      <c r="B98" s="148" t="s">
        <v>146</v>
      </c>
      <c r="C98" s="43" t="s">
        <v>25</v>
      </c>
      <c r="D98" s="43"/>
      <c r="E98" s="43"/>
      <c r="F98" s="78">
        <v>5.16</v>
      </c>
      <c r="G98" s="76">
        <v>2.9699999999999998</v>
      </c>
      <c r="H98" s="77">
        <f t="shared" si="2"/>
        <v>8.129999999999999</v>
      </c>
    </row>
    <row r="99" spans="1:8" x14ac:dyDescent="0.2">
      <c r="A99" s="384">
        <v>6010</v>
      </c>
      <c r="B99" s="148" t="s">
        <v>147</v>
      </c>
      <c r="C99" s="43" t="s">
        <v>18</v>
      </c>
      <c r="D99" s="43"/>
      <c r="E99" s="43"/>
      <c r="F99" s="78">
        <v>35</v>
      </c>
      <c r="G99" s="76">
        <v>42.95</v>
      </c>
      <c r="H99" s="77">
        <f t="shared" si="2"/>
        <v>77.95</v>
      </c>
    </row>
    <row r="100" spans="1:8" customFormat="1" x14ac:dyDescent="0.2">
      <c r="A100" s="384">
        <v>6020</v>
      </c>
      <c r="B100" s="148" t="s">
        <v>148</v>
      </c>
      <c r="C100" s="43" t="s">
        <v>18</v>
      </c>
      <c r="D100" s="43"/>
      <c r="E100" s="43"/>
      <c r="F100" s="78">
        <v>56.25</v>
      </c>
      <c r="G100" s="76">
        <v>51.72</v>
      </c>
      <c r="H100" s="77">
        <f t="shared" si="2"/>
        <v>107.97</v>
      </c>
    </row>
    <row r="101" spans="1:8" customFormat="1" x14ac:dyDescent="0.2">
      <c r="A101" s="384">
        <v>6030</v>
      </c>
      <c r="B101" s="148" t="s">
        <v>115</v>
      </c>
      <c r="C101" s="43" t="s">
        <v>18</v>
      </c>
      <c r="D101" s="43"/>
      <c r="E101" s="43"/>
      <c r="F101" s="78">
        <v>13.46</v>
      </c>
      <c r="G101" s="76">
        <v>16.07</v>
      </c>
      <c r="H101" s="77">
        <f t="shared" si="2"/>
        <v>29.53</v>
      </c>
    </row>
    <row r="102" spans="1:8" customFormat="1" x14ac:dyDescent="0.2">
      <c r="A102" s="384">
        <v>6040</v>
      </c>
      <c r="B102" s="148" t="s">
        <v>27</v>
      </c>
      <c r="C102" s="43" t="s">
        <v>18</v>
      </c>
      <c r="D102" s="43"/>
      <c r="E102" s="43"/>
      <c r="F102" s="78">
        <v>16.68</v>
      </c>
      <c r="G102" s="76">
        <v>32.5</v>
      </c>
      <c r="H102" s="77">
        <f t="shared" si="2"/>
        <v>49.18</v>
      </c>
    </row>
    <row r="103" spans="1:8" customFormat="1" x14ac:dyDescent="0.2">
      <c r="A103" s="384">
        <v>6050</v>
      </c>
      <c r="B103" s="148" t="s">
        <v>28</v>
      </c>
      <c r="C103" s="43" t="s">
        <v>18</v>
      </c>
      <c r="D103" s="43"/>
      <c r="E103" s="43"/>
      <c r="F103" s="78">
        <v>21.79</v>
      </c>
      <c r="G103" s="76">
        <v>32.5</v>
      </c>
      <c r="H103" s="77">
        <f t="shared" si="2"/>
        <v>54.29</v>
      </c>
    </row>
    <row r="104" spans="1:8" customFormat="1" x14ac:dyDescent="0.2">
      <c r="A104" s="384">
        <v>6060</v>
      </c>
      <c r="B104" s="148" t="s">
        <v>29</v>
      </c>
      <c r="C104" s="43" t="s">
        <v>18</v>
      </c>
      <c r="D104" s="43"/>
      <c r="E104" s="43"/>
      <c r="F104" s="78">
        <v>19.61</v>
      </c>
      <c r="G104" s="76">
        <v>32.5</v>
      </c>
      <c r="H104" s="77">
        <f t="shared" si="2"/>
        <v>52.11</v>
      </c>
    </row>
    <row r="105" spans="1:8" customFormat="1" x14ac:dyDescent="0.2">
      <c r="A105" s="384">
        <v>6070</v>
      </c>
      <c r="B105" s="148" t="s">
        <v>30</v>
      </c>
      <c r="C105" s="43" t="s">
        <v>18</v>
      </c>
      <c r="D105" s="43"/>
      <c r="E105" s="43"/>
      <c r="F105" s="78">
        <v>24.18</v>
      </c>
      <c r="G105" s="76">
        <v>56.25</v>
      </c>
      <c r="H105" s="77">
        <f t="shared" si="2"/>
        <v>80.430000000000007</v>
      </c>
    </row>
    <row r="106" spans="1:8" customFormat="1" x14ac:dyDescent="0.2">
      <c r="A106" s="384">
        <v>6080</v>
      </c>
      <c r="B106" s="148" t="s">
        <v>31</v>
      </c>
      <c r="C106" s="43" t="s">
        <v>18</v>
      </c>
      <c r="D106" s="43"/>
      <c r="E106" s="43"/>
      <c r="F106" s="78">
        <v>37.56</v>
      </c>
      <c r="G106" s="76">
        <v>56.25</v>
      </c>
      <c r="H106" s="77">
        <f t="shared" si="2"/>
        <v>93.81</v>
      </c>
    </row>
    <row r="107" spans="1:8" customFormat="1" x14ac:dyDescent="0.2">
      <c r="A107" s="384">
        <v>6090</v>
      </c>
      <c r="B107" s="148" t="s">
        <v>32</v>
      </c>
      <c r="C107" s="43" t="s">
        <v>18</v>
      </c>
      <c r="D107" s="43"/>
      <c r="E107" s="43"/>
      <c r="F107" s="78">
        <v>51.63</v>
      </c>
      <c r="G107" s="76">
        <v>56.25</v>
      </c>
      <c r="H107" s="77">
        <f t="shared" si="2"/>
        <v>107.88</v>
      </c>
    </row>
    <row r="108" spans="1:8" customFormat="1" x14ac:dyDescent="0.2">
      <c r="A108" s="384">
        <v>6095</v>
      </c>
      <c r="B108" s="148" t="s">
        <v>33</v>
      </c>
      <c r="C108" s="43" t="s">
        <v>18</v>
      </c>
      <c r="D108" s="43"/>
      <c r="E108" s="43"/>
      <c r="F108" s="78">
        <v>17.07</v>
      </c>
      <c r="G108" s="76">
        <v>38</v>
      </c>
      <c r="H108" s="77">
        <f t="shared" si="2"/>
        <v>55.07</v>
      </c>
    </row>
    <row r="109" spans="1:8" customFormat="1" x14ac:dyDescent="0.2">
      <c r="A109" s="384">
        <v>6100</v>
      </c>
      <c r="B109" s="148" t="s">
        <v>34</v>
      </c>
      <c r="C109" s="43" t="s">
        <v>18</v>
      </c>
      <c r="D109" s="43"/>
      <c r="E109" s="43"/>
      <c r="F109" s="78">
        <v>4.0599999999999996</v>
      </c>
      <c r="G109" s="76">
        <v>25.73</v>
      </c>
      <c r="H109" s="77">
        <f t="shared" si="2"/>
        <v>29.79</v>
      </c>
    </row>
    <row r="110" spans="1:8" customFormat="1" x14ac:dyDescent="0.2">
      <c r="A110" s="384">
        <v>6110</v>
      </c>
      <c r="B110" s="148" t="s">
        <v>35</v>
      </c>
      <c r="C110" s="43" t="s">
        <v>18</v>
      </c>
      <c r="D110" s="43"/>
      <c r="E110" s="43"/>
      <c r="F110" s="78">
        <v>7.14</v>
      </c>
      <c r="G110" s="76">
        <v>15.419999999999998</v>
      </c>
      <c r="H110" s="77">
        <f t="shared" si="2"/>
        <v>22.56</v>
      </c>
    </row>
    <row r="111" spans="1:8" customFormat="1" x14ac:dyDescent="0.2">
      <c r="A111" s="384">
        <v>6120</v>
      </c>
      <c r="B111" s="148" t="s">
        <v>36</v>
      </c>
      <c r="C111" s="43" t="s">
        <v>18</v>
      </c>
      <c r="D111" s="43"/>
      <c r="E111" s="43"/>
      <c r="F111" s="78">
        <v>5.7</v>
      </c>
      <c r="G111" s="76">
        <v>18.75</v>
      </c>
      <c r="H111" s="77">
        <f t="shared" si="2"/>
        <v>24.45</v>
      </c>
    </row>
    <row r="112" spans="1:8" customFormat="1" x14ac:dyDescent="0.2">
      <c r="A112" s="384">
        <v>6130</v>
      </c>
      <c r="B112" s="148" t="s">
        <v>37</v>
      </c>
      <c r="C112" s="43" t="s">
        <v>18</v>
      </c>
      <c r="D112" s="43"/>
      <c r="E112" s="43"/>
      <c r="F112" s="78">
        <v>13.7</v>
      </c>
      <c r="G112" s="76">
        <v>18.75</v>
      </c>
      <c r="H112" s="77">
        <f t="shared" si="2"/>
        <v>32.450000000000003</v>
      </c>
    </row>
    <row r="113" spans="1:8" customFormat="1" x14ac:dyDescent="0.2">
      <c r="A113" s="384">
        <v>6140</v>
      </c>
      <c r="B113" s="148" t="s">
        <v>38</v>
      </c>
      <c r="C113" s="43" t="s">
        <v>18</v>
      </c>
      <c r="D113" s="43"/>
      <c r="E113" s="43"/>
      <c r="F113" s="78">
        <v>15.46</v>
      </c>
      <c r="G113" s="76">
        <v>18.75</v>
      </c>
      <c r="H113" s="77">
        <f t="shared" si="2"/>
        <v>34.21</v>
      </c>
    </row>
    <row r="114" spans="1:8" customFormat="1" x14ac:dyDescent="0.2">
      <c r="A114" s="384">
        <v>6141</v>
      </c>
      <c r="B114" s="148" t="s">
        <v>149</v>
      </c>
      <c r="C114" s="43" t="s">
        <v>18</v>
      </c>
      <c r="D114" s="43"/>
      <c r="E114" s="43"/>
      <c r="F114" s="78">
        <v>15.06</v>
      </c>
      <c r="G114" s="78">
        <v>16</v>
      </c>
      <c r="H114" s="77">
        <f t="shared" si="2"/>
        <v>31.060000000000002</v>
      </c>
    </row>
    <row r="115" spans="1:8" customFormat="1" x14ac:dyDescent="0.2">
      <c r="A115" s="384">
        <v>6150</v>
      </c>
      <c r="B115" s="148" t="s">
        <v>39</v>
      </c>
      <c r="C115" s="43" t="s">
        <v>18</v>
      </c>
      <c r="D115" s="43"/>
      <c r="E115" s="43"/>
      <c r="F115" s="78">
        <v>5</v>
      </c>
      <c r="G115" s="76">
        <v>7.5</v>
      </c>
      <c r="H115" s="77">
        <f t="shared" si="2"/>
        <v>12.5</v>
      </c>
    </row>
    <row r="116" spans="1:8" customFormat="1" x14ac:dyDescent="0.2">
      <c r="A116" s="384">
        <v>6155</v>
      </c>
      <c r="B116" s="148" t="s">
        <v>40</v>
      </c>
      <c r="C116" s="43" t="s">
        <v>18</v>
      </c>
      <c r="D116" s="43"/>
      <c r="E116" s="43"/>
      <c r="F116" s="78">
        <v>10.3</v>
      </c>
      <c r="G116" s="76">
        <v>16</v>
      </c>
      <c r="H116" s="77">
        <f t="shared" si="2"/>
        <v>26.3</v>
      </c>
    </row>
    <row r="117" spans="1:8" customFormat="1" x14ac:dyDescent="0.2">
      <c r="A117" s="384">
        <v>6160</v>
      </c>
      <c r="B117" s="148" t="s">
        <v>150</v>
      </c>
      <c r="C117" s="43" t="s">
        <v>18</v>
      </c>
      <c r="D117" s="43"/>
      <c r="E117" s="43"/>
      <c r="F117" s="78">
        <v>21.87</v>
      </c>
      <c r="G117" s="76">
        <v>32</v>
      </c>
      <c r="H117" s="77">
        <f t="shared" si="2"/>
        <v>53.870000000000005</v>
      </c>
    </row>
    <row r="118" spans="1:8" customFormat="1" x14ac:dyDescent="0.2">
      <c r="A118" s="384">
        <v>6161</v>
      </c>
      <c r="B118" s="148" t="s">
        <v>151</v>
      </c>
      <c r="C118" s="43" t="s">
        <v>18</v>
      </c>
      <c r="D118" s="43"/>
      <c r="E118" s="43"/>
      <c r="F118" s="78">
        <v>542</v>
      </c>
      <c r="G118" s="76">
        <v>150</v>
      </c>
      <c r="H118" s="77">
        <f t="shared" si="2"/>
        <v>692</v>
      </c>
    </row>
    <row r="119" spans="1:8" customFormat="1" x14ac:dyDescent="0.2">
      <c r="A119" s="384">
        <v>6162</v>
      </c>
      <c r="B119" s="148" t="s">
        <v>152</v>
      </c>
      <c r="C119" s="43" t="s">
        <v>18</v>
      </c>
      <c r="D119" s="43"/>
      <c r="E119" s="43"/>
      <c r="F119" s="78">
        <v>1308</v>
      </c>
      <c r="G119" s="76">
        <v>225</v>
      </c>
      <c r="H119" s="77">
        <f t="shared" si="2"/>
        <v>1533</v>
      </c>
    </row>
    <row r="120" spans="1:8" customFormat="1" x14ac:dyDescent="0.2">
      <c r="A120" s="384">
        <v>6165</v>
      </c>
      <c r="B120" s="148" t="s">
        <v>153</v>
      </c>
      <c r="C120" s="43" t="s">
        <v>18</v>
      </c>
      <c r="D120" s="43"/>
      <c r="E120" s="43"/>
      <c r="F120" s="78">
        <v>450</v>
      </c>
      <c r="G120" s="76">
        <v>250</v>
      </c>
      <c r="H120" s="77">
        <f t="shared" si="2"/>
        <v>700</v>
      </c>
    </row>
    <row r="121" spans="1:8" customFormat="1" x14ac:dyDescent="0.2">
      <c r="A121" s="384">
        <v>6166</v>
      </c>
      <c r="B121" s="148" t="s">
        <v>154</v>
      </c>
      <c r="C121" s="43" t="s">
        <v>18</v>
      </c>
      <c r="D121" s="43"/>
      <c r="E121" s="43"/>
      <c r="F121" s="78">
        <v>6.74</v>
      </c>
      <c r="G121" s="76">
        <v>14.76</v>
      </c>
      <c r="H121" s="77">
        <f t="shared" si="2"/>
        <v>21.5</v>
      </c>
    </row>
    <row r="122" spans="1:8" customFormat="1" x14ac:dyDescent="0.2">
      <c r="A122" s="384">
        <v>6167</v>
      </c>
      <c r="B122" s="148" t="s">
        <v>73</v>
      </c>
      <c r="C122" s="43" t="s">
        <v>18</v>
      </c>
      <c r="D122" s="43"/>
      <c r="E122" s="43"/>
      <c r="F122" s="78">
        <v>2</v>
      </c>
      <c r="G122" s="76">
        <v>2</v>
      </c>
      <c r="H122" s="77">
        <f t="shared" si="2"/>
        <v>4</v>
      </c>
    </row>
    <row r="123" spans="1:8" customFormat="1" x14ac:dyDescent="0.2">
      <c r="A123" s="384">
        <v>6170</v>
      </c>
      <c r="B123" s="148" t="s">
        <v>155</v>
      </c>
      <c r="C123" s="43" t="s">
        <v>17</v>
      </c>
      <c r="D123" s="43"/>
      <c r="E123" s="43"/>
      <c r="F123" s="78">
        <v>11.48</v>
      </c>
      <c r="G123" s="76">
        <v>60</v>
      </c>
      <c r="H123" s="77">
        <f t="shared" si="2"/>
        <v>71.48</v>
      </c>
    </row>
    <row r="124" spans="1:8" customFormat="1" x14ac:dyDescent="0.2">
      <c r="A124" s="384">
        <v>6171</v>
      </c>
      <c r="B124" s="148" t="s">
        <v>156</v>
      </c>
      <c r="C124" s="43" t="s">
        <v>18</v>
      </c>
      <c r="D124" s="43"/>
      <c r="E124" s="43"/>
      <c r="F124" s="78">
        <v>11.48</v>
      </c>
      <c r="G124" s="76">
        <v>60</v>
      </c>
      <c r="H124" s="77">
        <v>29.56</v>
      </c>
    </row>
    <row r="125" spans="1:8" customFormat="1" x14ac:dyDescent="0.2">
      <c r="A125" s="384">
        <v>6180</v>
      </c>
      <c r="B125" s="148" t="s">
        <v>157</v>
      </c>
      <c r="C125" s="43" t="s">
        <v>17</v>
      </c>
      <c r="D125" s="43"/>
      <c r="E125" s="43"/>
      <c r="F125" s="78">
        <v>11.5</v>
      </c>
      <c r="G125" s="76">
        <v>60</v>
      </c>
      <c r="H125" s="77">
        <f t="shared" ref="H125:H188" si="3">F125+G125</f>
        <v>71.5</v>
      </c>
    </row>
    <row r="126" spans="1:8" customFormat="1" x14ac:dyDescent="0.2">
      <c r="A126" s="384">
        <v>6181</v>
      </c>
      <c r="B126" s="148" t="s">
        <v>158</v>
      </c>
      <c r="C126" s="43" t="s">
        <v>18</v>
      </c>
      <c r="D126" s="43"/>
      <c r="E126" s="43"/>
      <c r="F126" s="78">
        <v>11.5</v>
      </c>
      <c r="G126" s="76">
        <v>60</v>
      </c>
      <c r="H126" s="77">
        <f t="shared" si="3"/>
        <v>71.5</v>
      </c>
    </row>
    <row r="127" spans="1:8" customFormat="1" x14ac:dyDescent="0.2">
      <c r="A127" s="384">
        <v>6190</v>
      </c>
      <c r="B127" s="148" t="s">
        <v>159</v>
      </c>
      <c r="C127" s="43" t="s">
        <v>17</v>
      </c>
      <c r="D127" s="43"/>
      <c r="E127" s="43"/>
      <c r="F127" s="78">
        <v>2.76</v>
      </c>
      <c r="G127" s="76">
        <v>6.7799999999999994</v>
      </c>
      <c r="H127" s="77">
        <f t="shared" si="3"/>
        <v>9.5399999999999991</v>
      </c>
    </row>
    <row r="128" spans="1:8" customFormat="1" x14ac:dyDescent="0.2">
      <c r="A128" s="384">
        <v>6200</v>
      </c>
      <c r="B128" s="148" t="s">
        <v>160</v>
      </c>
      <c r="C128" s="43" t="s">
        <v>17</v>
      </c>
      <c r="D128" s="43"/>
      <c r="E128" s="43"/>
      <c r="F128" s="78">
        <v>0.6</v>
      </c>
      <c r="G128" s="76">
        <v>7</v>
      </c>
      <c r="H128" s="77">
        <f t="shared" si="3"/>
        <v>7.6</v>
      </c>
    </row>
    <row r="129" spans="1:8" customFormat="1" x14ac:dyDescent="0.2">
      <c r="A129" s="384">
        <v>6201</v>
      </c>
      <c r="B129" s="148" t="s">
        <v>447</v>
      </c>
      <c r="C129" s="43" t="s">
        <v>18</v>
      </c>
      <c r="D129" s="43"/>
      <c r="E129" s="43"/>
      <c r="F129" s="78">
        <v>0.6</v>
      </c>
      <c r="G129" s="76">
        <v>7</v>
      </c>
      <c r="H129" s="77">
        <f t="shared" si="3"/>
        <v>7.6</v>
      </c>
    </row>
    <row r="130" spans="1:8" customFormat="1" x14ac:dyDescent="0.2">
      <c r="A130" s="384">
        <v>6210</v>
      </c>
      <c r="B130" s="148" t="s">
        <v>162</v>
      </c>
      <c r="C130" s="43" t="s">
        <v>17</v>
      </c>
      <c r="D130" s="43"/>
      <c r="E130" s="43"/>
      <c r="F130" s="78">
        <v>0.73</v>
      </c>
      <c r="G130" s="76">
        <v>7</v>
      </c>
      <c r="H130" s="77">
        <f t="shared" si="3"/>
        <v>7.73</v>
      </c>
    </row>
    <row r="131" spans="1:8" customFormat="1" x14ac:dyDescent="0.2">
      <c r="A131" s="384">
        <v>6211</v>
      </c>
      <c r="B131" s="148" t="s">
        <v>448</v>
      </c>
      <c r="C131" s="43" t="s">
        <v>18</v>
      </c>
      <c r="D131" s="43"/>
      <c r="E131" s="43"/>
      <c r="F131" s="78">
        <v>0.73</v>
      </c>
      <c r="G131" s="76">
        <v>7</v>
      </c>
      <c r="H131" s="77">
        <f t="shared" si="3"/>
        <v>7.73</v>
      </c>
    </row>
    <row r="132" spans="1:8" customFormat="1" x14ac:dyDescent="0.2">
      <c r="A132" s="384">
        <v>6220</v>
      </c>
      <c r="B132" s="148" t="s">
        <v>164</v>
      </c>
      <c r="C132" s="43" t="s">
        <v>18</v>
      </c>
      <c r="D132" s="43"/>
      <c r="E132" s="43"/>
      <c r="F132" s="78">
        <v>0.76</v>
      </c>
      <c r="G132" s="76">
        <v>2.81</v>
      </c>
      <c r="H132" s="77">
        <f t="shared" si="3"/>
        <v>3.5700000000000003</v>
      </c>
    </row>
    <row r="133" spans="1:8" customFormat="1" x14ac:dyDescent="0.2">
      <c r="A133" s="384">
        <v>6230</v>
      </c>
      <c r="B133" s="148" t="s">
        <v>165</v>
      </c>
      <c r="C133" s="43" t="s">
        <v>18</v>
      </c>
      <c r="D133" s="43"/>
      <c r="E133" s="43"/>
      <c r="F133" s="78">
        <v>0.88</v>
      </c>
      <c r="G133" s="76">
        <v>2.81</v>
      </c>
      <c r="H133" s="77">
        <f t="shared" si="3"/>
        <v>3.69</v>
      </c>
    </row>
    <row r="134" spans="1:8" customFormat="1" x14ac:dyDescent="0.2">
      <c r="A134" s="384">
        <v>6240</v>
      </c>
      <c r="B134" s="148" t="s">
        <v>166</v>
      </c>
      <c r="C134" s="43" t="s">
        <v>18</v>
      </c>
      <c r="D134" s="43"/>
      <c r="E134" s="43"/>
      <c r="F134" s="78">
        <v>1.0900000000000001</v>
      </c>
      <c r="G134" s="76">
        <v>2.81</v>
      </c>
      <c r="H134" s="77">
        <f t="shared" si="3"/>
        <v>3.9000000000000004</v>
      </c>
    </row>
    <row r="135" spans="1:8" customFormat="1" x14ac:dyDescent="0.2">
      <c r="A135" s="384">
        <v>6250</v>
      </c>
      <c r="B135" s="148" t="s">
        <v>41</v>
      </c>
      <c r="C135" s="43" t="s">
        <v>17</v>
      </c>
      <c r="D135" s="43"/>
      <c r="E135" s="43"/>
      <c r="F135" s="78">
        <v>10.61</v>
      </c>
      <c r="G135" s="76">
        <v>28.88</v>
      </c>
      <c r="H135" s="77">
        <f t="shared" si="3"/>
        <v>39.489999999999995</v>
      </c>
    </row>
    <row r="136" spans="1:8" customFormat="1" x14ac:dyDescent="0.2">
      <c r="A136" s="384">
        <v>6260</v>
      </c>
      <c r="B136" s="148" t="s">
        <v>167</v>
      </c>
      <c r="C136" s="43" t="s">
        <v>17</v>
      </c>
      <c r="D136" s="43"/>
      <c r="E136" s="43"/>
      <c r="F136" s="78">
        <v>3.12</v>
      </c>
      <c r="G136" s="76">
        <v>12</v>
      </c>
      <c r="H136" s="77">
        <f t="shared" si="3"/>
        <v>15.120000000000001</v>
      </c>
    </row>
    <row r="137" spans="1:8" customFormat="1" x14ac:dyDescent="0.2">
      <c r="A137" s="385">
        <v>6270</v>
      </c>
      <c r="B137" s="148" t="s">
        <v>82</v>
      </c>
      <c r="C137" s="43" t="s">
        <v>18</v>
      </c>
      <c r="D137" s="43"/>
      <c r="E137" s="43" t="s">
        <v>266</v>
      </c>
      <c r="F137" s="78">
        <v>0</v>
      </c>
      <c r="G137" s="76">
        <v>0</v>
      </c>
      <c r="H137" s="77">
        <f t="shared" si="3"/>
        <v>0</v>
      </c>
    </row>
    <row r="138" spans="1:8" customFormat="1" x14ac:dyDescent="0.2">
      <c r="A138" s="385">
        <v>6280</v>
      </c>
      <c r="B138" s="148" t="s">
        <v>82</v>
      </c>
      <c r="C138" s="43" t="s">
        <v>18</v>
      </c>
      <c r="D138" s="43"/>
      <c r="E138" s="43" t="s">
        <v>266</v>
      </c>
      <c r="F138" s="78">
        <v>0</v>
      </c>
      <c r="G138" s="76">
        <v>0</v>
      </c>
      <c r="H138" s="77">
        <f t="shared" si="3"/>
        <v>0</v>
      </c>
    </row>
    <row r="139" spans="1:8" customFormat="1" x14ac:dyDescent="0.2">
      <c r="A139" s="384">
        <v>6285</v>
      </c>
      <c r="B139" s="148" t="s">
        <v>116</v>
      </c>
      <c r="C139" s="43" t="s">
        <v>18</v>
      </c>
      <c r="D139" s="43"/>
      <c r="E139" s="43"/>
      <c r="F139" s="78">
        <v>15</v>
      </c>
      <c r="G139" s="76">
        <v>37.880000000000003</v>
      </c>
      <c r="H139" s="77">
        <f t="shared" si="3"/>
        <v>52.88</v>
      </c>
    </row>
    <row r="140" spans="1:8" customFormat="1" x14ac:dyDescent="0.2">
      <c r="A140" s="385">
        <v>6300</v>
      </c>
      <c r="B140" s="148" t="s">
        <v>117</v>
      </c>
      <c r="C140" s="43" t="s">
        <v>17</v>
      </c>
      <c r="D140" s="43"/>
      <c r="E140" s="43" t="s">
        <v>266</v>
      </c>
      <c r="F140" s="78">
        <v>0</v>
      </c>
      <c r="G140" s="76">
        <v>0</v>
      </c>
      <c r="H140" s="77">
        <f t="shared" si="3"/>
        <v>0</v>
      </c>
    </row>
    <row r="141" spans="1:8" customFormat="1" x14ac:dyDescent="0.2">
      <c r="A141" s="385">
        <v>6301</v>
      </c>
      <c r="B141" s="148" t="s">
        <v>118</v>
      </c>
      <c r="C141" s="43" t="s">
        <v>17</v>
      </c>
      <c r="D141" s="43"/>
      <c r="E141" s="43" t="s">
        <v>266</v>
      </c>
      <c r="F141" s="78">
        <v>0</v>
      </c>
      <c r="G141" s="76">
        <v>0</v>
      </c>
      <c r="H141" s="77">
        <f t="shared" si="3"/>
        <v>0</v>
      </c>
    </row>
    <row r="142" spans="1:8" customFormat="1" x14ac:dyDescent="0.2">
      <c r="A142" s="385">
        <v>6302</v>
      </c>
      <c r="B142" s="148" t="s">
        <v>119</v>
      </c>
      <c r="C142" s="43" t="s">
        <v>17</v>
      </c>
      <c r="D142" s="43"/>
      <c r="E142" s="43" t="s">
        <v>266</v>
      </c>
      <c r="F142" s="78">
        <v>0</v>
      </c>
      <c r="G142" s="76">
        <v>0</v>
      </c>
      <c r="H142" s="77">
        <f t="shared" si="3"/>
        <v>0</v>
      </c>
    </row>
    <row r="143" spans="1:8" customFormat="1" x14ac:dyDescent="0.2">
      <c r="A143" s="384">
        <v>6317</v>
      </c>
      <c r="B143" s="148" t="s">
        <v>42</v>
      </c>
      <c r="C143" s="43" t="s">
        <v>25</v>
      </c>
      <c r="D143" s="43"/>
      <c r="E143" s="43"/>
      <c r="F143" s="78">
        <v>15.92</v>
      </c>
      <c r="G143" s="76">
        <v>23.6</v>
      </c>
      <c r="H143" s="77">
        <f t="shared" si="3"/>
        <v>39.520000000000003</v>
      </c>
    </row>
    <row r="144" spans="1:8" customFormat="1" x14ac:dyDescent="0.2">
      <c r="A144" s="384">
        <v>6412</v>
      </c>
      <c r="B144" s="148" t="s">
        <v>43</v>
      </c>
      <c r="C144" s="43" t="s">
        <v>25</v>
      </c>
      <c r="D144" s="43"/>
      <c r="E144" s="43"/>
      <c r="F144" s="78">
        <v>15.92</v>
      </c>
      <c r="G144" s="76">
        <v>23.6</v>
      </c>
      <c r="H144" s="77">
        <f t="shared" si="3"/>
        <v>39.520000000000003</v>
      </c>
    </row>
    <row r="145" spans="1:8" customFormat="1" x14ac:dyDescent="0.2">
      <c r="A145" s="384">
        <v>6421</v>
      </c>
      <c r="B145" s="148" t="s">
        <v>168</v>
      </c>
      <c r="C145" s="43" t="s">
        <v>44</v>
      </c>
      <c r="D145" s="43"/>
      <c r="E145" s="43"/>
      <c r="F145" s="78">
        <v>15.92</v>
      </c>
      <c r="G145" s="76">
        <v>23.6</v>
      </c>
      <c r="H145" s="77">
        <f t="shared" si="3"/>
        <v>39.520000000000003</v>
      </c>
    </row>
    <row r="146" spans="1:8" customFormat="1" x14ac:dyDescent="0.2">
      <c r="A146" s="384">
        <v>6422</v>
      </c>
      <c r="B146" s="148" t="s">
        <v>169</v>
      </c>
      <c r="C146" s="43" t="s">
        <v>25</v>
      </c>
      <c r="D146" s="43"/>
      <c r="E146" s="43"/>
      <c r="F146" s="78">
        <v>15.92</v>
      </c>
      <c r="G146" s="76">
        <v>23.6</v>
      </c>
      <c r="H146" s="77">
        <f t="shared" si="3"/>
        <v>39.520000000000003</v>
      </c>
    </row>
    <row r="147" spans="1:8" customFormat="1" x14ac:dyDescent="0.2">
      <c r="A147" s="384">
        <v>6430</v>
      </c>
      <c r="B147" s="148" t="s">
        <v>170</v>
      </c>
      <c r="C147" s="43" t="s">
        <v>17</v>
      </c>
      <c r="D147" s="43"/>
      <c r="E147" s="43"/>
      <c r="F147" s="78">
        <v>7.59</v>
      </c>
      <c r="G147" s="76">
        <v>80</v>
      </c>
      <c r="H147" s="77">
        <f t="shared" si="3"/>
        <v>87.59</v>
      </c>
    </row>
    <row r="148" spans="1:8" customFormat="1" x14ac:dyDescent="0.2">
      <c r="A148" s="384">
        <v>6440</v>
      </c>
      <c r="B148" s="148" t="s">
        <v>171</v>
      </c>
      <c r="C148" s="43" t="s">
        <v>18</v>
      </c>
      <c r="D148" s="43"/>
      <c r="E148" s="43"/>
      <c r="F148" s="78">
        <v>14.14</v>
      </c>
      <c r="G148" s="76">
        <v>16.62</v>
      </c>
      <c r="H148" s="77">
        <f t="shared" si="3"/>
        <v>30.76</v>
      </c>
    </row>
    <row r="149" spans="1:8" customFormat="1" x14ac:dyDescent="0.2">
      <c r="A149" s="384">
        <v>6450</v>
      </c>
      <c r="B149" s="148" t="s">
        <v>172</v>
      </c>
      <c r="C149" s="43" t="s">
        <v>17</v>
      </c>
      <c r="D149" s="43"/>
      <c r="E149" s="43"/>
      <c r="F149" s="78">
        <v>15</v>
      </c>
      <c r="G149" s="76">
        <v>75</v>
      </c>
      <c r="H149" s="77">
        <f t="shared" si="3"/>
        <v>90</v>
      </c>
    </row>
    <row r="150" spans="1:8" customFormat="1" x14ac:dyDescent="0.2">
      <c r="A150" s="384">
        <v>6460</v>
      </c>
      <c r="B150" s="148" t="s">
        <v>45</v>
      </c>
      <c r="C150" s="43" t="s">
        <v>18</v>
      </c>
      <c r="D150" s="43"/>
      <c r="E150" s="43"/>
      <c r="F150" s="78">
        <v>0.15</v>
      </c>
      <c r="G150" s="76">
        <v>0.12</v>
      </c>
      <c r="H150" s="77">
        <f t="shared" si="3"/>
        <v>0.27</v>
      </c>
    </row>
    <row r="151" spans="1:8" customFormat="1" x14ac:dyDescent="0.2">
      <c r="A151" s="384">
        <v>6501</v>
      </c>
      <c r="B151" s="148" t="s">
        <v>120</v>
      </c>
      <c r="C151" s="43" t="s">
        <v>18</v>
      </c>
      <c r="D151" s="43"/>
      <c r="E151" s="43"/>
      <c r="F151" s="78">
        <v>0.1</v>
      </c>
      <c r="G151" s="76">
        <v>0.12</v>
      </c>
      <c r="H151" s="77">
        <f t="shared" si="3"/>
        <v>0.22</v>
      </c>
    </row>
    <row r="152" spans="1:8" customFormat="1" x14ac:dyDescent="0.2">
      <c r="A152" s="384">
        <v>6505</v>
      </c>
      <c r="B152" s="148" t="s">
        <v>46</v>
      </c>
      <c r="C152" s="43" t="s">
        <v>25</v>
      </c>
      <c r="D152" s="43"/>
      <c r="E152" s="43"/>
      <c r="F152" s="78">
        <v>1</v>
      </c>
      <c r="G152" s="76">
        <v>48.75</v>
      </c>
      <c r="H152" s="77">
        <f t="shared" si="3"/>
        <v>49.75</v>
      </c>
    </row>
    <row r="153" spans="1:8" customFormat="1" x14ac:dyDescent="0.2">
      <c r="A153" s="384">
        <v>6512</v>
      </c>
      <c r="B153" s="148" t="s">
        <v>173</v>
      </c>
      <c r="C153" s="43" t="s">
        <v>25</v>
      </c>
      <c r="D153" s="43"/>
      <c r="E153" s="43"/>
      <c r="F153" s="78">
        <v>243.49</v>
      </c>
      <c r="G153" s="76">
        <v>349.11</v>
      </c>
      <c r="H153" s="77">
        <f t="shared" si="3"/>
        <v>592.6</v>
      </c>
    </row>
    <row r="154" spans="1:8" customFormat="1" x14ac:dyDescent="0.2">
      <c r="A154" s="384">
        <v>6515</v>
      </c>
      <c r="B154" s="148" t="s">
        <v>174</v>
      </c>
      <c r="C154" s="43" t="s">
        <v>44</v>
      </c>
      <c r="D154" s="43"/>
      <c r="E154" s="43"/>
      <c r="F154" s="78">
        <v>307.69</v>
      </c>
      <c r="G154" s="76">
        <v>687.21</v>
      </c>
      <c r="H154" s="77">
        <f t="shared" si="3"/>
        <v>994.90000000000009</v>
      </c>
    </row>
    <row r="155" spans="1:8" customFormat="1" x14ac:dyDescent="0.2">
      <c r="A155" s="384">
        <v>6517</v>
      </c>
      <c r="B155" s="148" t="s">
        <v>175</v>
      </c>
      <c r="C155" s="43" t="s">
        <v>25</v>
      </c>
      <c r="D155" s="43"/>
      <c r="E155" s="43"/>
      <c r="F155" s="78">
        <v>307.69</v>
      </c>
      <c r="G155" s="76">
        <v>687.21</v>
      </c>
      <c r="H155" s="77">
        <f t="shared" si="3"/>
        <v>994.90000000000009</v>
      </c>
    </row>
    <row r="156" spans="1:8" customFormat="1" x14ac:dyDescent="0.2">
      <c r="A156" s="384">
        <v>6522</v>
      </c>
      <c r="B156" s="148" t="s">
        <v>176</v>
      </c>
      <c r="C156" s="43" t="s">
        <v>25</v>
      </c>
      <c r="D156" s="43"/>
      <c r="E156" s="43"/>
      <c r="F156" s="78">
        <v>222.01</v>
      </c>
      <c r="G156" s="76">
        <v>450</v>
      </c>
      <c r="H156" s="77">
        <f t="shared" si="3"/>
        <v>672.01</v>
      </c>
    </row>
    <row r="157" spans="1:8" customFormat="1" x14ac:dyDescent="0.2">
      <c r="A157" s="384">
        <v>6530</v>
      </c>
      <c r="B157" s="148" t="s">
        <v>177</v>
      </c>
      <c r="C157" s="43" t="s">
        <v>44</v>
      </c>
      <c r="D157" s="43"/>
      <c r="E157" s="43"/>
      <c r="F157" s="78">
        <v>466.34</v>
      </c>
      <c r="G157" s="76">
        <v>687.21</v>
      </c>
      <c r="H157" s="77">
        <f t="shared" si="3"/>
        <v>1153.55</v>
      </c>
    </row>
    <row r="158" spans="1:8" customFormat="1" x14ac:dyDescent="0.2">
      <c r="A158" s="384">
        <v>6531</v>
      </c>
      <c r="B158" s="148" t="s">
        <v>178</v>
      </c>
      <c r="C158" s="43" t="s">
        <v>44</v>
      </c>
      <c r="D158" s="43"/>
      <c r="E158" s="43"/>
      <c r="F158" s="78">
        <v>466.34</v>
      </c>
      <c r="G158" s="76">
        <v>687.21</v>
      </c>
      <c r="H158" s="77">
        <f t="shared" si="3"/>
        <v>1153.55</v>
      </c>
    </row>
    <row r="159" spans="1:8" customFormat="1" x14ac:dyDescent="0.2">
      <c r="A159" s="384">
        <v>6532</v>
      </c>
      <c r="B159" s="148" t="s">
        <v>179</v>
      </c>
      <c r="C159" s="43" t="s">
        <v>25</v>
      </c>
      <c r="D159" s="43"/>
      <c r="E159" s="43"/>
      <c r="F159" s="78">
        <v>466.34</v>
      </c>
      <c r="G159" s="76">
        <v>687.21</v>
      </c>
      <c r="H159" s="77">
        <f t="shared" si="3"/>
        <v>1153.55</v>
      </c>
    </row>
    <row r="160" spans="1:8" customFormat="1" x14ac:dyDescent="0.2">
      <c r="A160" s="384">
        <v>6533</v>
      </c>
      <c r="B160" s="148" t="s">
        <v>180</v>
      </c>
      <c r="C160" s="43" t="s">
        <v>25</v>
      </c>
      <c r="D160" s="43"/>
      <c r="E160" s="43"/>
      <c r="F160" s="78">
        <v>466.34</v>
      </c>
      <c r="G160" s="76">
        <v>687.21</v>
      </c>
      <c r="H160" s="77">
        <f t="shared" si="3"/>
        <v>1153.55</v>
      </c>
    </row>
    <row r="161" spans="1:8" customFormat="1" x14ac:dyDescent="0.2">
      <c r="A161" s="384">
        <v>6535</v>
      </c>
      <c r="B161" s="148" t="s">
        <v>181</v>
      </c>
      <c r="C161" s="43" t="s">
        <v>63</v>
      </c>
      <c r="D161" s="43"/>
      <c r="E161" s="43"/>
      <c r="F161" s="78">
        <v>400</v>
      </c>
      <c r="G161" s="78">
        <v>400</v>
      </c>
      <c r="H161" s="77">
        <f t="shared" si="3"/>
        <v>800</v>
      </c>
    </row>
    <row r="162" spans="1:8" customFormat="1" x14ac:dyDescent="0.2">
      <c r="A162" s="384">
        <v>6540</v>
      </c>
      <c r="B162" s="148" t="s">
        <v>182</v>
      </c>
      <c r="C162" s="43" t="s">
        <v>17</v>
      </c>
      <c r="D162" s="43"/>
      <c r="E162" s="43"/>
      <c r="F162" s="78">
        <v>256.01</v>
      </c>
      <c r="G162" s="76">
        <v>410.22</v>
      </c>
      <c r="H162" s="77">
        <f t="shared" si="3"/>
        <v>666.23</v>
      </c>
    </row>
    <row r="163" spans="1:8" customFormat="1" x14ac:dyDescent="0.2">
      <c r="A163" s="384">
        <v>6541</v>
      </c>
      <c r="B163" s="148" t="s">
        <v>183</v>
      </c>
      <c r="C163" s="43" t="s">
        <v>17</v>
      </c>
      <c r="D163" s="43"/>
      <c r="E163" s="43"/>
      <c r="F163" s="78">
        <v>256.01</v>
      </c>
      <c r="G163" s="76">
        <v>410.22</v>
      </c>
      <c r="H163" s="77">
        <f t="shared" si="3"/>
        <v>666.23</v>
      </c>
    </row>
    <row r="164" spans="1:8" customFormat="1" x14ac:dyDescent="0.2">
      <c r="A164" s="384">
        <v>6550</v>
      </c>
      <c r="B164" s="148" t="s">
        <v>184</v>
      </c>
      <c r="C164" s="43" t="s">
        <v>17</v>
      </c>
      <c r="D164" s="43"/>
      <c r="E164" s="43"/>
      <c r="F164" s="78">
        <v>2.1</v>
      </c>
      <c r="G164" s="76">
        <v>4.8000000000000007</v>
      </c>
      <c r="H164" s="77">
        <f t="shared" si="3"/>
        <v>6.9</v>
      </c>
    </row>
    <row r="165" spans="1:8" customFormat="1" x14ac:dyDescent="0.2">
      <c r="A165" s="384">
        <v>6560</v>
      </c>
      <c r="B165" s="148" t="s">
        <v>47</v>
      </c>
      <c r="C165" s="43" t="s">
        <v>17</v>
      </c>
      <c r="D165" s="43"/>
      <c r="E165" s="43"/>
      <c r="F165" s="78">
        <v>36.29</v>
      </c>
      <c r="G165" s="76">
        <v>45</v>
      </c>
      <c r="H165" s="77">
        <f t="shared" si="3"/>
        <v>81.289999999999992</v>
      </c>
    </row>
    <row r="166" spans="1:8" customFormat="1" x14ac:dyDescent="0.2">
      <c r="A166" s="384">
        <v>6570</v>
      </c>
      <c r="B166" s="148" t="s">
        <v>48</v>
      </c>
      <c r="C166" s="43" t="s">
        <v>17</v>
      </c>
      <c r="D166" s="43"/>
      <c r="E166" s="43"/>
      <c r="F166" s="78">
        <v>34.35</v>
      </c>
      <c r="G166" s="76">
        <v>94.41</v>
      </c>
      <c r="H166" s="77">
        <f t="shared" si="3"/>
        <v>128.76</v>
      </c>
    </row>
    <row r="167" spans="1:8" customFormat="1" ht="15" customHeight="1" x14ac:dyDescent="0.2">
      <c r="A167" s="384">
        <v>6600</v>
      </c>
      <c r="B167" s="148" t="s">
        <v>185</v>
      </c>
      <c r="C167" s="43" t="s">
        <v>17</v>
      </c>
      <c r="D167" s="43"/>
      <c r="E167" s="43"/>
      <c r="F167" s="78">
        <v>9.6</v>
      </c>
      <c r="G167" s="76">
        <v>10.11</v>
      </c>
      <c r="H167" s="77">
        <f t="shared" si="3"/>
        <v>19.71</v>
      </c>
    </row>
    <row r="168" spans="1:8" customFormat="1" x14ac:dyDescent="0.2">
      <c r="A168" s="384">
        <v>6610</v>
      </c>
      <c r="B168" s="148" t="s">
        <v>186</v>
      </c>
      <c r="C168" s="43" t="s">
        <v>17</v>
      </c>
      <c r="D168" s="43"/>
      <c r="E168" s="43"/>
      <c r="F168" s="78">
        <v>8.5</v>
      </c>
      <c r="G168" s="76">
        <v>12.14</v>
      </c>
      <c r="H168" s="77">
        <f t="shared" si="3"/>
        <v>20.64</v>
      </c>
    </row>
    <row r="169" spans="1:8" customFormat="1" x14ac:dyDescent="0.2">
      <c r="A169" s="384">
        <v>6620</v>
      </c>
      <c r="B169" s="148" t="s">
        <v>187</v>
      </c>
      <c r="C169" s="43" t="s">
        <v>17</v>
      </c>
      <c r="D169" s="43"/>
      <c r="E169" s="43"/>
      <c r="F169" s="78">
        <v>6.22</v>
      </c>
      <c r="G169" s="76">
        <v>12.14</v>
      </c>
      <c r="H169" s="77">
        <f t="shared" si="3"/>
        <v>18.36</v>
      </c>
    </row>
    <row r="170" spans="1:8" customFormat="1" x14ac:dyDescent="0.2">
      <c r="A170" s="384">
        <v>6630</v>
      </c>
      <c r="B170" s="148" t="s">
        <v>49</v>
      </c>
      <c r="C170" s="43" t="s">
        <v>17</v>
      </c>
      <c r="D170" s="43"/>
      <c r="E170" s="43"/>
      <c r="F170" s="78">
        <v>5.26</v>
      </c>
      <c r="G170" s="76">
        <v>18.75</v>
      </c>
      <c r="H170" s="77">
        <f t="shared" si="3"/>
        <v>24.009999999999998</v>
      </c>
    </row>
    <row r="171" spans="1:8" customFormat="1" x14ac:dyDescent="0.2">
      <c r="A171" s="384">
        <v>6640</v>
      </c>
      <c r="B171" s="148" t="s">
        <v>50</v>
      </c>
      <c r="C171" s="43" t="s">
        <v>17</v>
      </c>
      <c r="D171" s="43"/>
      <c r="E171" s="43"/>
      <c r="F171" s="78">
        <v>7.31</v>
      </c>
      <c r="G171" s="76">
        <v>9.65</v>
      </c>
      <c r="H171" s="77">
        <f t="shared" si="3"/>
        <v>16.96</v>
      </c>
    </row>
    <row r="172" spans="1:8" customFormat="1" ht="16.149999999999999" customHeight="1" x14ac:dyDescent="0.2">
      <c r="A172" s="384">
        <v>6650</v>
      </c>
      <c r="B172" s="148" t="s">
        <v>51</v>
      </c>
      <c r="C172" s="43" t="s">
        <v>17</v>
      </c>
      <c r="D172" s="43"/>
      <c r="E172" s="43"/>
      <c r="F172" s="78">
        <v>4.01</v>
      </c>
      <c r="G172" s="76">
        <v>12.92</v>
      </c>
      <c r="H172" s="77">
        <f t="shared" si="3"/>
        <v>16.93</v>
      </c>
    </row>
    <row r="173" spans="1:8" customFormat="1" x14ac:dyDescent="0.2">
      <c r="A173" s="384">
        <v>6660</v>
      </c>
      <c r="B173" s="148" t="s">
        <v>52</v>
      </c>
      <c r="C173" s="43" t="s">
        <v>17</v>
      </c>
      <c r="D173" s="43"/>
      <c r="E173" s="43"/>
      <c r="F173" s="78">
        <v>5.65</v>
      </c>
      <c r="G173" s="76">
        <v>18.75</v>
      </c>
      <c r="H173" s="77">
        <f t="shared" si="3"/>
        <v>24.4</v>
      </c>
    </row>
    <row r="174" spans="1:8" customFormat="1" x14ac:dyDescent="0.2">
      <c r="A174" s="384">
        <v>6670</v>
      </c>
      <c r="B174" s="148" t="s">
        <v>53</v>
      </c>
      <c r="C174" s="43" t="s">
        <v>17</v>
      </c>
      <c r="D174" s="43"/>
      <c r="E174" s="43"/>
      <c r="F174" s="78">
        <v>4.5</v>
      </c>
      <c r="G174" s="76">
        <v>18.75</v>
      </c>
      <c r="H174" s="77">
        <f t="shared" si="3"/>
        <v>23.25</v>
      </c>
    </row>
    <row r="175" spans="1:8" customFormat="1" x14ac:dyDescent="0.2">
      <c r="A175" s="384">
        <v>6680</v>
      </c>
      <c r="B175" s="148" t="s">
        <v>54</v>
      </c>
      <c r="C175" s="43" t="s">
        <v>17</v>
      </c>
      <c r="D175" s="43"/>
      <c r="E175" s="43"/>
      <c r="F175" s="78">
        <v>5.72</v>
      </c>
      <c r="G175" s="76">
        <v>9.4700000000000006</v>
      </c>
      <c r="H175" s="77">
        <f t="shared" si="3"/>
        <v>15.190000000000001</v>
      </c>
    </row>
    <row r="176" spans="1:8" customFormat="1" x14ac:dyDescent="0.2">
      <c r="A176" s="384">
        <v>6690</v>
      </c>
      <c r="B176" s="148" t="s">
        <v>55</v>
      </c>
      <c r="C176" s="43" t="s">
        <v>17</v>
      </c>
      <c r="D176" s="43"/>
      <c r="E176" s="43"/>
      <c r="F176" s="78">
        <v>3.96</v>
      </c>
      <c r="G176" s="76">
        <v>9.5</v>
      </c>
      <c r="H176" s="77">
        <f t="shared" si="3"/>
        <v>13.46</v>
      </c>
    </row>
    <row r="177" spans="1:8" customFormat="1" x14ac:dyDescent="0.2">
      <c r="A177" s="384">
        <v>6700</v>
      </c>
      <c r="B177" s="148" t="s">
        <v>56</v>
      </c>
      <c r="C177" s="43" t="s">
        <v>17</v>
      </c>
      <c r="D177" s="43"/>
      <c r="E177" s="43"/>
      <c r="F177" s="78">
        <v>6.27</v>
      </c>
      <c r="G177" s="76">
        <v>12.32</v>
      </c>
      <c r="H177" s="77">
        <f t="shared" si="3"/>
        <v>18.59</v>
      </c>
    </row>
    <row r="178" spans="1:8" customFormat="1" x14ac:dyDescent="0.2">
      <c r="A178" s="384">
        <v>6710</v>
      </c>
      <c r="B178" s="148" t="s">
        <v>57</v>
      </c>
      <c r="C178" s="43" t="s">
        <v>17</v>
      </c>
      <c r="D178" s="43"/>
      <c r="E178" s="43"/>
      <c r="F178" s="78">
        <v>31.94</v>
      </c>
      <c r="G178" s="76">
        <v>56.25</v>
      </c>
      <c r="H178" s="77">
        <f t="shared" si="3"/>
        <v>88.19</v>
      </c>
    </row>
    <row r="179" spans="1:8" customFormat="1" x14ac:dyDescent="0.2">
      <c r="A179" s="384">
        <v>6720</v>
      </c>
      <c r="B179" s="148" t="s">
        <v>58</v>
      </c>
      <c r="C179" s="43" t="s">
        <v>17</v>
      </c>
      <c r="D179" s="43"/>
      <c r="E179" s="43"/>
      <c r="F179" s="78">
        <v>24.25</v>
      </c>
      <c r="G179" s="76">
        <v>56.25</v>
      </c>
      <c r="H179" s="77">
        <f t="shared" si="3"/>
        <v>80.5</v>
      </c>
    </row>
    <row r="180" spans="1:8" customFormat="1" x14ac:dyDescent="0.2">
      <c r="A180" s="384">
        <v>6725</v>
      </c>
      <c r="B180" s="148" t="s">
        <v>59</v>
      </c>
      <c r="C180" s="43" t="s">
        <v>17</v>
      </c>
      <c r="D180" s="43"/>
      <c r="E180" s="43"/>
      <c r="F180" s="78">
        <v>31.18</v>
      </c>
      <c r="G180" s="76">
        <v>56.25</v>
      </c>
      <c r="H180" s="77">
        <f t="shared" si="3"/>
        <v>87.43</v>
      </c>
    </row>
    <row r="181" spans="1:8" customFormat="1" x14ac:dyDescent="0.2">
      <c r="A181" s="384">
        <v>6730</v>
      </c>
      <c r="B181" s="148" t="s">
        <v>60</v>
      </c>
      <c r="C181" s="43" t="s">
        <v>17</v>
      </c>
      <c r="D181" s="43"/>
      <c r="E181" s="43"/>
      <c r="F181" s="78">
        <v>50.25</v>
      </c>
      <c r="G181" s="76">
        <v>57.12</v>
      </c>
      <c r="H181" s="77">
        <f t="shared" si="3"/>
        <v>107.37</v>
      </c>
    </row>
    <row r="182" spans="1:8" customFormat="1" x14ac:dyDescent="0.2">
      <c r="A182" s="384">
        <v>6741</v>
      </c>
      <c r="B182" s="148" t="s">
        <v>188</v>
      </c>
      <c r="C182" s="43" t="s">
        <v>17</v>
      </c>
      <c r="D182" s="43"/>
      <c r="E182" s="43"/>
      <c r="F182" s="78">
        <v>25</v>
      </c>
      <c r="G182" s="78">
        <v>37.5</v>
      </c>
      <c r="H182" s="77">
        <f t="shared" si="3"/>
        <v>62.5</v>
      </c>
    </row>
    <row r="183" spans="1:8" customFormat="1" x14ac:dyDescent="0.2">
      <c r="A183" s="384">
        <v>6742</v>
      </c>
      <c r="B183" s="148" t="s">
        <v>189</v>
      </c>
      <c r="C183" s="43" t="s">
        <v>17</v>
      </c>
      <c r="D183" s="43"/>
      <c r="E183" s="43"/>
      <c r="F183" s="78">
        <v>30</v>
      </c>
      <c r="G183" s="77">
        <v>37.5</v>
      </c>
      <c r="H183" s="77">
        <f t="shared" si="3"/>
        <v>67.5</v>
      </c>
    </row>
    <row r="184" spans="1:8" customFormat="1" x14ac:dyDescent="0.2">
      <c r="A184" s="384">
        <v>6752</v>
      </c>
      <c r="B184" s="148" t="s">
        <v>190</v>
      </c>
      <c r="C184" s="43" t="s">
        <v>25</v>
      </c>
      <c r="D184" s="43"/>
      <c r="E184" s="43"/>
      <c r="F184" s="78">
        <v>324.61</v>
      </c>
      <c r="G184" s="76">
        <v>75</v>
      </c>
      <c r="H184" s="77">
        <f t="shared" si="3"/>
        <v>399.61</v>
      </c>
    </row>
    <row r="185" spans="1:8" customFormat="1" x14ac:dyDescent="0.2">
      <c r="A185" s="384">
        <v>6753</v>
      </c>
      <c r="B185" s="148" t="s">
        <v>191</v>
      </c>
      <c r="C185" s="43" t="s">
        <v>25</v>
      </c>
      <c r="D185" s="43"/>
      <c r="E185" s="43"/>
      <c r="F185" s="78">
        <v>4</v>
      </c>
      <c r="G185" s="76">
        <v>20</v>
      </c>
      <c r="H185" s="77">
        <f t="shared" si="3"/>
        <v>24</v>
      </c>
    </row>
    <row r="186" spans="1:8" customFormat="1" x14ac:dyDescent="0.2">
      <c r="A186" s="385">
        <v>6754</v>
      </c>
      <c r="B186" s="148" t="s">
        <v>192</v>
      </c>
      <c r="C186" s="43" t="s">
        <v>25</v>
      </c>
      <c r="D186" s="43"/>
      <c r="E186" s="43" t="s">
        <v>266</v>
      </c>
      <c r="F186" s="78">
        <v>0</v>
      </c>
      <c r="G186" s="76">
        <v>0</v>
      </c>
      <c r="H186" s="77">
        <f t="shared" si="3"/>
        <v>0</v>
      </c>
    </row>
    <row r="187" spans="1:8" customFormat="1" x14ac:dyDescent="0.2">
      <c r="A187" s="384">
        <v>6790</v>
      </c>
      <c r="B187" s="148" t="s">
        <v>193</v>
      </c>
      <c r="C187" s="43" t="s">
        <v>17</v>
      </c>
      <c r="D187" s="43"/>
      <c r="E187" s="43"/>
      <c r="F187" s="78">
        <v>150.01</v>
      </c>
      <c r="G187" s="76">
        <v>187.5</v>
      </c>
      <c r="H187" s="77">
        <f t="shared" si="3"/>
        <v>337.51</v>
      </c>
    </row>
    <row r="188" spans="1:8" customFormat="1" x14ac:dyDescent="0.2">
      <c r="A188" s="384">
        <v>7010</v>
      </c>
      <c r="B188" s="148" t="s">
        <v>194</v>
      </c>
      <c r="C188" s="43" t="s">
        <v>17</v>
      </c>
      <c r="D188" s="43"/>
      <c r="E188" s="43"/>
      <c r="F188" s="78">
        <v>0.44</v>
      </c>
      <c r="G188" s="76">
        <v>5</v>
      </c>
      <c r="H188" s="77">
        <f t="shared" si="3"/>
        <v>5.44</v>
      </c>
    </row>
    <row r="189" spans="1:8" customFormat="1" x14ac:dyDescent="0.2">
      <c r="A189" s="384">
        <v>7011</v>
      </c>
      <c r="B189" s="148" t="s">
        <v>195</v>
      </c>
      <c r="C189" s="43" t="s">
        <v>17</v>
      </c>
      <c r="D189" s="43"/>
      <c r="E189" s="43"/>
      <c r="F189" s="78">
        <v>0.44</v>
      </c>
      <c r="G189" s="76">
        <v>5</v>
      </c>
      <c r="H189" s="77">
        <f t="shared" ref="H189:H252" si="4">F189+G189</f>
        <v>5.44</v>
      </c>
    </row>
    <row r="190" spans="1:8" customFormat="1" x14ac:dyDescent="0.2">
      <c r="A190" s="384">
        <v>7020</v>
      </c>
      <c r="B190" s="148" t="s">
        <v>196</v>
      </c>
      <c r="C190" s="43" t="s">
        <v>17</v>
      </c>
      <c r="D190" s="43"/>
      <c r="E190" s="43"/>
      <c r="F190" s="78">
        <v>0.78</v>
      </c>
      <c r="G190" s="76">
        <v>5</v>
      </c>
      <c r="H190" s="77">
        <f t="shared" si="4"/>
        <v>5.78</v>
      </c>
    </row>
    <row r="191" spans="1:8" customFormat="1" x14ac:dyDescent="0.2">
      <c r="A191" s="384">
        <v>7021</v>
      </c>
      <c r="B191" s="148" t="s">
        <v>197</v>
      </c>
      <c r="C191" s="43" t="s">
        <v>17</v>
      </c>
      <c r="D191" s="43"/>
      <c r="E191" s="43"/>
      <c r="F191" s="78">
        <v>1</v>
      </c>
      <c r="G191" s="76">
        <v>5</v>
      </c>
      <c r="H191" s="77">
        <f t="shared" si="4"/>
        <v>6</v>
      </c>
    </row>
    <row r="192" spans="1:8" customFormat="1" x14ac:dyDescent="0.2">
      <c r="A192" s="384">
        <v>7030</v>
      </c>
      <c r="B192" s="148" t="s">
        <v>198</v>
      </c>
      <c r="C192" s="43" t="s">
        <v>17</v>
      </c>
      <c r="D192" s="43"/>
      <c r="E192" s="43"/>
      <c r="F192" s="78">
        <v>1.41</v>
      </c>
      <c r="G192" s="76">
        <v>5</v>
      </c>
      <c r="H192" s="77">
        <f t="shared" si="4"/>
        <v>6.41</v>
      </c>
    </row>
    <row r="193" spans="1:8" customFormat="1" x14ac:dyDescent="0.2">
      <c r="A193" s="384">
        <v>7031</v>
      </c>
      <c r="B193" s="148" t="s">
        <v>199</v>
      </c>
      <c r="C193" s="43" t="s">
        <v>17</v>
      </c>
      <c r="D193" s="43"/>
      <c r="E193" s="43"/>
      <c r="F193" s="78">
        <v>1.1399999999999999</v>
      </c>
      <c r="G193" s="76">
        <v>5</v>
      </c>
      <c r="H193" s="77">
        <f t="shared" si="4"/>
        <v>6.14</v>
      </c>
    </row>
    <row r="194" spans="1:8" customFormat="1" x14ac:dyDescent="0.2">
      <c r="A194" s="384">
        <v>7040</v>
      </c>
      <c r="B194" s="148" t="s">
        <v>200</v>
      </c>
      <c r="C194" s="43" t="s">
        <v>17</v>
      </c>
      <c r="D194" s="43"/>
      <c r="E194" s="43"/>
      <c r="F194" s="78">
        <v>2.5099999999999998</v>
      </c>
      <c r="G194" s="76">
        <v>5</v>
      </c>
      <c r="H194" s="77">
        <f t="shared" si="4"/>
        <v>7.51</v>
      </c>
    </row>
    <row r="195" spans="1:8" customFormat="1" x14ac:dyDescent="0.2">
      <c r="A195" s="384">
        <v>7041</v>
      </c>
      <c r="B195" s="148" t="s">
        <v>201</v>
      </c>
      <c r="C195" s="43" t="s">
        <v>17</v>
      </c>
      <c r="D195" s="43"/>
      <c r="E195" s="43"/>
      <c r="F195" s="78">
        <v>1.74</v>
      </c>
      <c r="G195" s="76">
        <v>5</v>
      </c>
      <c r="H195" s="77">
        <f t="shared" si="4"/>
        <v>6.74</v>
      </c>
    </row>
    <row r="196" spans="1:8" customFormat="1" x14ac:dyDescent="0.2">
      <c r="A196" s="384">
        <v>7050</v>
      </c>
      <c r="B196" s="148" t="s">
        <v>202</v>
      </c>
      <c r="C196" s="43" t="s">
        <v>17</v>
      </c>
      <c r="D196" s="43"/>
      <c r="E196" s="43"/>
      <c r="F196" s="78">
        <v>2.27</v>
      </c>
      <c r="G196" s="76">
        <v>5</v>
      </c>
      <c r="H196" s="77">
        <f t="shared" si="4"/>
        <v>7.27</v>
      </c>
    </row>
    <row r="197" spans="1:8" customFormat="1" x14ac:dyDescent="0.2">
      <c r="A197" s="384">
        <v>7051</v>
      </c>
      <c r="B197" s="148" t="s">
        <v>203</v>
      </c>
      <c r="C197" s="43" t="s">
        <v>17</v>
      </c>
      <c r="D197" s="43"/>
      <c r="E197" s="43"/>
      <c r="F197" s="78">
        <v>3.37</v>
      </c>
      <c r="G197" s="76">
        <v>5</v>
      </c>
      <c r="H197" s="77">
        <f t="shared" si="4"/>
        <v>8.370000000000001</v>
      </c>
    </row>
    <row r="198" spans="1:8" customFormat="1" x14ac:dyDescent="0.2">
      <c r="A198" s="384">
        <v>7060</v>
      </c>
      <c r="B198" s="148" t="s">
        <v>204</v>
      </c>
      <c r="C198" s="43" t="s">
        <v>17</v>
      </c>
      <c r="D198" s="43"/>
      <c r="E198" s="43"/>
      <c r="F198" s="78">
        <v>2.94</v>
      </c>
      <c r="G198" s="76">
        <v>5</v>
      </c>
      <c r="H198" s="77">
        <f t="shared" si="4"/>
        <v>7.9399999999999995</v>
      </c>
    </row>
    <row r="199" spans="1:8" customFormat="1" x14ac:dyDescent="0.2">
      <c r="A199" s="384">
        <v>7061</v>
      </c>
      <c r="B199" s="148" t="s">
        <v>205</v>
      </c>
      <c r="C199" s="43" t="s">
        <v>17</v>
      </c>
      <c r="D199" s="43"/>
      <c r="E199" s="43"/>
      <c r="F199" s="78">
        <v>2.97</v>
      </c>
      <c r="G199" s="76">
        <v>5</v>
      </c>
      <c r="H199" s="77">
        <f t="shared" si="4"/>
        <v>7.9700000000000006</v>
      </c>
    </row>
    <row r="200" spans="1:8" customFormat="1" x14ac:dyDescent="0.2">
      <c r="A200" s="384">
        <v>7070</v>
      </c>
      <c r="B200" s="148" t="s">
        <v>206</v>
      </c>
      <c r="C200" s="43" t="s">
        <v>17</v>
      </c>
      <c r="D200" s="43"/>
      <c r="E200" s="43"/>
      <c r="F200" s="78">
        <v>0.93</v>
      </c>
      <c r="G200" s="76">
        <v>5</v>
      </c>
      <c r="H200" s="77">
        <f t="shared" si="4"/>
        <v>5.93</v>
      </c>
    </row>
    <row r="201" spans="1:8" customFormat="1" x14ac:dyDescent="0.2">
      <c r="A201" s="384">
        <v>7071</v>
      </c>
      <c r="B201" s="148" t="s">
        <v>207</v>
      </c>
      <c r="C201" s="43" t="s">
        <v>17</v>
      </c>
      <c r="D201" s="43"/>
      <c r="E201" s="43"/>
      <c r="F201" s="78">
        <v>0.85</v>
      </c>
      <c r="G201" s="76">
        <v>5</v>
      </c>
      <c r="H201" s="77">
        <f t="shared" si="4"/>
        <v>5.85</v>
      </c>
    </row>
    <row r="202" spans="1:8" customFormat="1" x14ac:dyDescent="0.2">
      <c r="A202" s="384">
        <v>7080</v>
      </c>
      <c r="B202" s="148" t="s">
        <v>208</v>
      </c>
      <c r="C202" s="43" t="s">
        <v>17</v>
      </c>
      <c r="D202" s="43"/>
      <c r="E202" s="43"/>
      <c r="F202" s="78">
        <v>0.77</v>
      </c>
      <c r="G202" s="76">
        <v>5</v>
      </c>
      <c r="H202" s="77">
        <f t="shared" si="4"/>
        <v>5.77</v>
      </c>
    </row>
    <row r="203" spans="1:8" customFormat="1" x14ac:dyDescent="0.2">
      <c r="A203" s="384">
        <v>7081</v>
      </c>
      <c r="B203" s="148" t="s">
        <v>209</v>
      </c>
      <c r="C203" s="43" t="s">
        <v>17</v>
      </c>
      <c r="D203" s="43"/>
      <c r="E203" s="43"/>
      <c r="F203" s="78">
        <v>1.04</v>
      </c>
      <c r="G203" s="76">
        <v>5</v>
      </c>
      <c r="H203" s="77">
        <f t="shared" si="4"/>
        <v>6.04</v>
      </c>
    </row>
    <row r="204" spans="1:8" customFormat="1" x14ac:dyDescent="0.2">
      <c r="A204" s="384">
        <v>7090</v>
      </c>
      <c r="B204" s="148" t="s">
        <v>210</v>
      </c>
      <c r="C204" s="43" t="s">
        <v>17</v>
      </c>
      <c r="D204" s="43"/>
      <c r="E204" s="43"/>
      <c r="F204" s="78">
        <v>1.37</v>
      </c>
      <c r="G204" s="76">
        <v>5</v>
      </c>
      <c r="H204" s="77">
        <f t="shared" si="4"/>
        <v>6.37</v>
      </c>
    </row>
    <row r="205" spans="1:8" customFormat="1" x14ac:dyDescent="0.2">
      <c r="A205" s="384">
        <v>7091</v>
      </c>
      <c r="B205" s="148" t="s">
        <v>211</v>
      </c>
      <c r="C205" s="43" t="s">
        <v>17</v>
      </c>
      <c r="D205" s="43"/>
      <c r="E205" s="43"/>
      <c r="F205" s="78">
        <v>1.63</v>
      </c>
      <c r="G205" s="76">
        <v>5</v>
      </c>
      <c r="H205" s="77">
        <f t="shared" si="4"/>
        <v>6.63</v>
      </c>
    </row>
    <row r="206" spans="1:8" customFormat="1" x14ac:dyDescent="0.2">
      <c r="A206" s="384">
        <v>7100</v>
      </c>
      <c r="B206" s="148" t="s">
        <v>212</v>
      </c>
      <c r="C206" s="43" t="s">
        <v>17</v>
      </c>
      <c r="D206" s="43"/>
      <c r="E206" s="43"/>
      <c r="F206" s="78">
        <v>1.95</v>
      </c>
      <c r="G206" s="76">
        <v>5</v>
      </c>
      <c r="H206" s="77">
        <f t="shared" si="4"/>
        <v>6.95</v>
      </c>
    </row>
    <row r="207" spans="1:8" customFormat="1" x14ac:dyDescent="0.2">
      <c r="A207" s="384">
        <v>7101</v>
      </c>
      <c r="B207" s="148" t="s">
        <v>213</v>
      </c>
      <c r="C207" s="43" t="s">
        <v>17</v>
      </c>
      <c r="D207" s="43"/>
      <c r="E207" s="43"/>
      <c r="F207" s="78">
        <v>2.35</v>
      </c>
      <c r="G207" s="76">
        <v>5</v>
      </c>
      <c r="H207" s="77">
        <f t="shared" si="4"/>
        <v>7.35</v>
      </c>
    </row>
    <row r="208" spans="1:8" customFormat="1" x14ac:dyDescent="0.2">
      <c r="A208" s="384">
        <v>7110</v>
      </c>
      <c r="B208" s="148" t="s">
        <v>214</v>
      </c>
      <c r="C208" s="43" t="s">
        <v>17</v>
      </c>
      <c r="D208" s="43"/>
      <c r="E208" s="43"/>
      <c r="F208" s="78">
        <v>2.94</v>
      </c>
      <c r="G208" s="76">
        <v>5</v>
      </c>
      <c r="H208" s="77">
        <f t="shared" si="4"/>
        <v>7.9399999999999995</v>
      </c>
    </row>
    <row r="209" spans="1:8" customFormat="1" x14ac:dyDescent="0.2">
      <c r="A209" s="384">
        <v>7111</v>
      </c>
      <c r="B209" s="148" t="s">
        <v>215</v>
      </c>
      <c r="C209" s="43" t="s">
        <v>17</v>
      </c>
      <c r="D209" s="43"/>
      <c r="E209" s="43"/>
      <c r="F209" s="78">
        <v>2.62</v>
      </c>
      <c r="G209" s="76">
        <v>5</v>
      </c>
      <c r="H209" s="77">
        <f t="shared" si="4"/>
        <v>7.62</v>
      </c>
    </row>
    <row r="210" spans="1:8" customFormat="1" x14ac:dyDescent="0.2">
      <c r="A210" s="384">
        <v>7120</v>
      </c>
      <c r="B210" s="148" t="s">
        <v>216</v>
      </c>
      <c r="C210" s="43" t="s">
        <v>17</v>
      </c>
      <c r="D210" s="43"/>
      <c r="E210" s="43"/>
      <c r="F210" s="78">
        <v>3.78</v>
      </c>
      <c r="G210" s="76">
        <v>5</v>
      </c>
      <c r="H210" s="77">
        <f t="shared" si="4"/>
        <v>8.7799999999999994</v>
      </c>
    </row>
    <row r="211" spans="1:8" customFormat="1" x14ac:dyDescent="0.2">
      <c r="A211" s="384">
        <v>7121</v>
      </c>
      <c r="B211" s="148" t="s">
        <v>217</v>
      </c>
      <c r="C211" s="43" t="s">
        <v>17</v>
      </c>
      <c r="D211" s="43"/>
      <c r="E211" s="43"/>
      <c r="F211" s="78">
        <v>3.92</v>
      </c>
      <c r="G211" s="76">
        <v>5</v>
      </c>
      <c r="H211" s="77">
        <f t="shared" si="4"/>
        <v>8.92</v>
      </c>
    </row>
    <row r="212" spans="1:8" customFormat="1" x14ac:dyDescent="0.2">
      <c r="A212" s="384">
        <v>7130</v>
      </c>
      <c r="B212" s="148" t="s">
        <v>218</v>
      </c>
      <c r="C212" s="43" t="s">
        <v>17</v>
      </c>
      <c r="D212" s="43"/>
      <c r="E212" s="43"/>
      <c r="F212" s="78">
        <v>3.34</v>
      </c>
      <c r="G212" s="76">
        <v>1.08</v>
      </c>
      <c r="H212" s="77">
        <f t="shared" si="4"/>
        <v>4.42</v>
      </c>
    </row>
    <row r="213" spans="1:8" customFormat="1" x14ac:dyDescent="0.2">
      <c r="A213" s="384">
        <v>7140</v>
      </c>
      <c r="B213" s="148" t="s">
        <v>219</v>
      </c>
      <c r="C213" s="43" t="s">
        <v>17</v>
      </c>
      <c r="D213" s="43"/>
      <c r="E213" s="43"/>
      <c r="F213" s="78">
        <v>1.78</v>
      </c>
      <c r="G213" s="76">
        <v>2.72</v>
      </c>
      <c r="H213" s="77">
        <f t="shared" si="4"/>
        <v>4.5</v>
      </c>
    </row>
    <row r="214" spans="1:8" customFormat="1" x14ac:dyDescent="0.2">
      <c r="A214" s="384">
        <v>7150</v>
      </c>
      <c r="B214" s="148" t="s">
        <v>220</v>
      </c>
      <c r="C214" s="43" t="s">
        <v>17</v>
      </c>
      <c r="D214" s="43"/>
      <c r="E214" s="43"/>
      <c r="F214" s="78">
        <v>2.1</v>
      </c>
      <c r="G214" s="76">
        <v>2.72</v>
      </c>
      <c r="H214" s="77">
        <f t="shared" si="4"/>
        <v>4.82</v>
      </c>
    </row>
    <row r="215" spans="1:8" customFormat="1" x14ac:dyDescent="0.2">
      <c r="A215" s="384">
        <v>7160</v>
      </c>
      <c r="B215" s="148" t="s">
        <v>221</v>
      </c>
      <c r="C215" s="43" t="s">
        <v>17</v>
      </c>
      <c r="D215" s="43"/>
      <c r="E215" s="43"/>
      <c r="F215" s="78">
        <v>2.39</v>
      </c>
      <c r="G215" s="76">
        <v>2.72</v>
      </c>
      <c r="H215" s="77">
        <f t="shared" si="4"/>
        <v>5.1100000000000003</v>
      </c>
    </row>
    <row r="216" spans="1:8" customFormat="1" x14ac:dyDescent="0.2">
      <c r="A216" s="384">
        <v>7170</v>
      </c>
      <c r="B216" s="148" t="s">
        <v>222</v>
      </c>
      <c r="C216" s="43" t="s">
        <v>17</v>
      </c>
      <c r="D216" s="43"/>
      <c r="E216" s="43"/>
      <c r="F216" s="78">
        <v>3.25</v>
      </c>
      <c r="G216" s="76">
        <v>2.72</v>
      </c>
      <c r="H216" s="77">
        <f t="shared" si="4"/>
        <v>5.9700000000000006</v>
      </c>
    </row>
    <row r="217" spans="1:8" customFormat="1" x14ac:dyDescent="0.2">
      <c r="A217" s="384">
        <v>7180</v>
      </c>
      <c r="B217" s="148" t="s">
        <v>223</v>
      </c>
      <c r="C217" s="43" t="s">
        <v>17</v>
      </c>
      <c r="D217" s="43"/>
      <c r="E217" s="43"/>
      <c r="F217" s="78">
        <v>1.77</v>
      </c>
      <c r="G217" s="76">
        <v>3.74</v>
      </c>
      <c r="H217" s="77">
        <f t="shared" si="4"/>
        <v>5.51</v>
      </c>
    </row>
    <row r="218" spans="1:8" customFormat="1" x14ac:dyDescent="0.2">
      <c r="A218" s="384">
        <v>7181</v>
      </c>
      <c r="B218" s="148" t="s">
        <v>224</v>
      </c>
      <c r="C218" s="43" t="s">
        <v>17</v>
      </c>
      <c r="D218" s="43"/>
      <c r="E218" s="43"/>
      <c r="F218" s="78">
        <v>0.85</v>
      </c>
      <c r="G218" s="76">
        <v>3.74</v>
      </c>
      <c r="H218" s="77">
        <f t="shared" si="4"/>
        <v>4.59</v>
      </c>
    </row>
    <row r="219" spans="1:8" customFormat="1" x14ac:dyDescent="0.2">
      <c r="A219" s="384">
        <v>7190</v>
      </c>
      <c r="B219" s="148" t="s">
        <v>225</v>
      </c>
      <c r="C219" s="43" t="s">
        <v>17</v>
      </c>
      <c r="D219" s="43"/>
      <c r="E219" s="43"/>
      <c r="F219" s="78">
        <v>2.23</v>
      </c>
      <c r="G219" s="76">
        <v>3.74</v>
      </c>
      <c r="H219" s="77">
        <f t="shared" si="4"/>
        <v>5.9700000000000006</v>
      </c>
    </row>
    <row r="220" spans="1:8" customFormat="1" x14ac:dyDescent="0.2">
      <c r="A220" s="384">
        <v>7191</v>
      </c>
      <c r="B220" s="148" t="s">
        <v>226</v>
      </c>
      <c r="C220" s="43" t="s">
        <v>17</v>
      </c>
      <c r="D220" s="43"/>
      <c r="E220" s="43"/>
      <c r="F220" s="78">
        <v>1.28</v>
      </c>
      <c r="G220" s="76">
        <v>3.74</v>
      </c>
      <c r="H220" s="77">
        <f t="shared" si="4"/>
        <v>5.0200000000000005</v>
      </c>
    </row>
    <row r="221" spans="1:8" customFormat="1" x14ac:dyDescent="0.2">
      <c r="A221" s="384">
        <v>7200</v>
      </c>
      <c r="B221" s="148" t="s">
        <v>227</v>
      </c>
      <c r="C221" s="43" t="s">
        <v>17</v>
      </c>
      <c r="D221" s="43"/>
      <c r="E221" s="43"/>
      <c r="F221" s="78">
        <v>2.7</v>
      </c>
      <c r="G221" s="76">
        <v>3.74</v>
      </c>
      <c r="H221" s="77">
        <f t="shared" si="4"/>
        <v>6.44</v>
      </c>
    </row>
    <row r="222" spans="1:8" customFormat="1" x14ac:dyDescent="0.2">
      <c r="A222" s="384">
        <v>7210</v>
      </c>
      <c r="B222" s="148" t="s">
        <v>228</v>
      </c>
      <c r="C222" s="43" t="s">
        <v>17</v>
      </c>
      <c r="D222" s="43"/>
      <c r="E222" s="43"/>
      <c r="F222" s="78">
        <v>2</v>
      </c>
      <c r="G222" s="76">
        <v>3.3600000000000003</v>
      </c>
      <c r="H222" s="77">
        <f t="shared" si="4"/>
        <v>5.36</v>
      </c>
    </row>
    <row r="223" spans="1:8" customFormat="1" x14ac:dyDescent="0.2">
      <c r="A223" s="384">
        <v>7240</v>
      </c>
      <c r="B223" s="148" t="s">
        <v>61</v>
      </c>
      <c r="C223" s="43" t="s">
        <v>17</v>
      </c>
      <c r="D223" s="43"/>
      <c r="E223" s="43"/>
      <c r="F223" s="78">
        <v>3.91</v>
      </c>
      <c r="G223" s="76">
        <v>10.31</v>
      </c>
      <c r="H223" s="77">
        <f t="shared" si="4"/>
        <v>14.22</v>
      </c>
    </row>
    <row r="224" spans="1:8" customFormat="1" x14ac:dyDescent="0.2">
      <c r="A224" s="385">
        <v>7250</v>
      </c>
      <c r="B224" s="148" t="s">
        <v>229</v>
      </c>
      <c r="C224" s="43" t="s">
        <v>17</v>
      </c>
      <c r="D224" s="43"/>
      <c r="E224" s="43" t="s">
        <v>266</v>
      </c>
      <c r="F224" s="78">
        <v>0</v>
      </c>
      <c r="G224" s="76">
        <v>75</v>
      </c>
      <c r="H224" s="77">
        <f t="shared" si="4"/>
        <v>75</v>
      </c>
    </row>
    <row r="225" spans="1:8" customFormat="1" x14ac:dyDescent="0.2">
      <c r="A225" s="385">
        <v>7260</v>
      </c>
      <c r="B225" s="148" t="s">
        <v>230</v>
      </c>
      <c r="C225" s="43" t="s">
        <v>17</v>
      </c>
      <c r="D225" s="43"/>
      <c r="E225" s="43" t="s">
        <v>266</v>
      </c>
      <c r="F225" s="78">
        <v>0</v>
      </c>
      <c r="G225" s="76">
        <v>75</v>
      </c>
      <c r="H225" s="77">
        <f t="shared" si="4"/>
        <v>75</v>
      </c>
    </row>
    <row r="226" spans="1:8" customFormat="1" x14ac:dyDescent="0.2">
      <c r="A226" s="384">
        <v>7270</v>
      </c>
      <c r="B226" s="148" t="s">
        <v>231</v>
      </c>
      <c r="C226" s="43" t="s">
        <v>17</v>
      </c>
      <c r="D226" s="43"/>
      <c r="E226" s="43"/>
      <c r="F226" s="78">
        <v>148.93</v>
      </c>
      <c r="G226" s="76">
        <v>114.5</v>
      </c>
      <c r="H226" s="77">
        <f t="shared" si="4"/>
        <v>263.43</v>
      </c>
    </row>
    <row r="227" spans="1:8" customFormat="1" x14ac:dyDescent="0.2">
      <c r="A227" s="384">
        <v>7280</v>
      </c>
      <c r="B227" s="148" t="s">
        <v>232</v>
      </c>
      <c r="C227" s="43" t="s">
        <v>17</v>
      </c>
      <c r="D227" s="43"/>
      <c r="E227" s="43"/>
      <c r="F227" s="78">
        <v>141.88</v>
      </c>
      <c r="G227" s="76">
        <v>140.60999999999999</v>
      </c>
      <c r="H227" s="77">
        <f t="shared" si="4"/>
        <v>282.49</v>
      </c>
    </row>
    <row r="228" spans="1:8" customFormat="1" x14ac:dyDescent="0.2">
      <c r="A228" s="384">
        <v>7290</v>
      </c>
      <c r="B228" s="148" t="s">
        <v>233</v>
      </c>
      <c r="C228" s="43" t="s">
        <v>17</v>
      </c>
      <c r="D228" s="43"/>
      <c r="E228" s="43"/>
      <c r="F228" s="78">
        <v>42.14</v>
      </c>
      <c r="G228" s="76">
        <v>36.269999999999996</v>
      </c>
      <c r="H228" s="77">
        <f t="shared" si="4"/>
        <v>78.41</v>
      </c>
    </row>
    <row r="229" spans="1:8" customFormat="1" x14ac:dyDescent="0.2">
      <c r="A229" s="384">
        <v>7300</v>
      </c>
      <c r="B229" s="148" t="s">
        <v>234</v>
      </c>
      <c r="C229" s="43" t="s">
        <v>17</v>
      </c>
      <c r="D229" s="43"/>
      <c r="E229" s="43"/>
      <c r="F229" s="78">
        <v>32.49</v>
      </c>
      <c r="G229" s="76">
        <v>37.5</v>
      </c>
      <c r="H229" s="77">
        <f t="shared" si="4"/>
        <v>69.990000000000009</v>
      </c>
    </row>
    <row r="230" spans="1:8" customFormat="1" x14ac:dyDescent="0.2">
      <c r="A230" s="384">
        <v>7310</v>
      </c>
      <c r="B230" s="148" t="s">
        <v>235</v>
      </c>
      <c r="C230" s="43" t="s">
        <v>17</v>
      </c>
      <c r="D230" s="43"/>
      <c r="E230" s="43"/>
      <c r="F230" s="78">
        <v>10.95</v>
      </c>
      <c r="G230" s="76">
        <v>19.43</v>
      </c>
      <c r="H230" s="77">
        <f t="shared" si="4"/>
        <v>30.38</v>
      </c>
    </row>
    <row r="231" spans="1:8" customFormat="1" x14ac:dyDescent="0.2">
      <c r="A231" s="384">
        <v>7350</v>
      </c>
      <c r="B231" s="148" t="s">
        <v>236</v>
      </c>
      <c r="C231" s="43" t="s">
        <v>25</v>
      </c>
      <c r="D231" s="43"/>
      <c r="E231" s="43"/>
      <c r="F231" s="78">
        <v>0.76</v>
      </c>
      <c r="G231" s="76">
        <v>1.58</v>
      </c>
      <c r="H231" s="77">
        <f t="shared" si="4"/>
        <v>2.34</v>
      </c>
    </row>
    <row r="232" spans="1:8" customFormat="1" x14ac:dyDescent="0.2">
      <c r="A232" s="384">
        <v>8200</v>
      </c>
      <c r="B232" s="148" t="s">
        <v>237</v>
      </c>
      <c r="C232" s="43" t="s">
        <v>63</v>
      </c>
      <c r="D232" s="43"/>
      <c r="E232" s="43"/>
      <c r="F232" s="78">
        <v>2</v>
      </c>
      <c r="G232" s="76">
        <v>5</v>
      </c>
      <c r="H232" s="77">
        <f t="shared" si="4"/>
        <v>7</v>
      </c>
    </row>
    <row r="233" spans="1:8" customFormat="1" x14ac:dyDescent="0.2">
      <c r="A233" s="384">
        <v>8201</v>
      </c>
      <c r="B233" s="148" t="s">
        <v>238</v>
      </c>
      <c r="C233" s="43" t="s">
        <v>63</v>
      </c>
      <c r="D233" s="43"/>
      <c r="E233" s="43"/>
      <c r="F233" s="78">
        <v>2</v>
      </c>
      <c r="G233" s="76">
        <v>5</v>
      </c>
      <c r="H233" s="77">
        <f t="shared" si="4"/>
        <v>7</v>
      </c>
    </row>
    <row r="234" spans="1:8" customFormat="1" x14ac:dyDescent="0.2">
      <c r="A234" s="384">
        <v>8202</v>
      </c>
      <c r="B234" s="148" t="s">
        <v>239</v>
      </c>
      <c r="C234" s="43" t="s">
        <v>63</v>
      </c>
      <c r="D234" s="43"/>
      <c r="E234" s="43"/>
      <c r="F234" s="78">
        <v>2</v>
      </c>
      <c r="G234" s="76">
        <v>5</v>
      </c>
      <c r="H234" s="77">
        <f t="shared" si="4"/>
        <v>7</v>
      </c>
    </row>
    <row r="235" spans="1:8" customFormat="1" x14ac:dyDescent="0.2">
      <c r="A235" s="384">
        <v>8203</v>
      </c>
      <c r="B235" s="148" t="s">
        <v>240</v>
      </c>
      <c r="C235" s="43" t="s">
        <v>63</v>
      </c>
      <c r="D235" s="43"/>
      <c r="E235" s="43"/>
      <c r="F235" s="78">
        <v>2</v>
      </c>
      <c r="G235" s="76">
        <v>5</v>
      </c>
      <c r="H235" s="77">
        <f t="shared" si="4"/>
        <v>7</v>
      </c>
    </row>
    <row r="236" spans="1:8" customFormat="1" x14ac:dyDescent="0.2">
      <c r="A236" s="384">
        <v>8205</v>
      </c>
      <c r="B236" s="148" t="s">
        <v>398</v>
      </c>
      <c r="C236" s="43" t="s">
        <v>63</v>
      </c>
      <c r="D236" s="43"/>
      <c r="E236" s="43"/>
      <c r="F236" s="78">
        <v>10</v>
      </c>
      <c r="G236" s="76">
        <v>7.5</v>
      </c>
      <c r="H236" s="77">
        <f t="shared" si="4"/>
        <v>17.5</v>
      </c>
    </row>
    <row r="237" spans="1:8" customFormat="1" x14ac:dyDescent="0.2">
      <c r="A237" s="384">
        <v>8320</v>
      </c>
      <c r="B237" s="150" t="s">
        <v>456</v>
      </c>
      <c r="C237" s="43" t="s">
        <v>63</v>
      </c>
      <c r="D237" s="43"/>
      <c r="E237" s="43"/>
      <c r="F237" s="78">
        <v>10</v>
      </c>
      <c r="G237" s="76">
        <v>18.75</v>
      </c>
      <c r="H237" s="77">
        <f t="shared" si="4"/>
        <v>28.75</v>
      </c>
    </row>
    <row r="238" spans="1:8" customFormat="1" x14ac:dyDescent="0.2">
      <c r="A238" s="384">
        <v>8330</v>
      </c>
      <c r="B238" s="150" t="s">
        <v>457</v>
      </c>
      <c r="C238" s="43" t="s">
        <v>63</v>
      </c>
      <c r="D238" s="43"/>
      <c r="E238" s="43"/>
      <c r="F238" s="78">
        <v>9</v>
      </c>
      <c r="G238" s="76">
        <v>18.75</v>
      </c>
      <c r="H238" s="77">
        <f t="shared" si="4"/>
        <v>27.75</v>
      </c>
    </row>
    <row r="239" spans="1:8" customFormat="1" x14ac:dyDescent="0.2">
      <c r="A239" s="384">
        <v>8340</v>
      </c>
      <c r="B239" s="148" t="s">
        <v>458</v>
      </c>
      <c r="C239" s="43" t="s">
        <v>63</v>
      </c>
      <c r="D239" s="43"/>
      <c r="E239" s="43"/>
      <c r="F239" s="78">
        <v>1</v>
      </c>
      <c r="G239" s="76">
        <v>9</v>
      </c>
      <c r="H239" s="77">
        <f t="shared" si="4"/>
        <v>10</v>
      </c>
    </row>
    <row r="240" spans="1:8" customFormat="1" x14ac:dyDescent="0.2">
      <c r="A240" s="384">
        <v>8450</v>
      </c>
      <c r="B240" s="148" t="s">
        <v>241</v>
      </c>
      <c r="C240" s="43" t="s">
        <v>25</v>
      </c>
      <c r="D240" s="43"/>
      <c r="E240" s="43"/>
      <c r="F240" s="78">
        <v>7.15</v>
      </c>
      <c r="G240" s="76">
        <v>13.200000000000001</v>
      </c>
      <c r="H240" s="77">
        <f t="shared" si="4"/>
        <v>20.350000000000001</v>
      </c>
    </row>
    <row r="241" spans="1:9" customFormat="1" x14ac:dyDescent="0.2">
      <c r="A241" s="384">
        <v>8460</v>
      </c>
      <c r="B241" s="148" t="s">
        <v>121</v>
      </c>
      <c r="C241" s="43" t="s">
        <v>25</v>
      </c>
      <c r="D241" s="43"/>
      <c r="E241" s="43"/>
      <c r="F241" s="78">
        <v>8.1</v>
      </c>
      <c r="G241" s="76">
        <v>13.200000000000001</v>
      </c>
      <c r="H241" s="77">
        <f t="shared" si="4"/>
        <v>21.3</v>
      </c>
    </row>
    <row r="242" spans="1:9" customFormat="1" x14ac:dyDescent="0.2">
      <c r="A242" s="384">
        <v>8461</v>
      </c>
      <c r="B242" s="148" t="s">
        <v>242</v>
      </c>
      <c r="C242" s="43" t="s">
        <v>25</v>
      </c>
      <c r="D242" s="43"/>
      <c r="E242" s="43"/>
      <c r="F242" s="78">
        <v>12.3</v>
      </c>
      <c r="G242" s="76">
        <v>13.200000000000001</v>
      </c>
      <c r="H242" s="77">
        <f t="shared" si="4"/>
        <v>25.5</v>
      </c>
    </row>
    <row r="243" spans="1:9" customFormat="1" x14ac:dyDescent="0.2">
      <c r="A243" s="384">
        <v>8462</v>
      </c>
      <c r="B243" s="148" t="s">
        <v>122</v>
      </c>
      <c r="C243" s="43" t="s">
        <v>25</v>
      </c>
      <c r="D243" s="43"/>
      <c r="E243" s="43"/>
      <c r="F243" s="78">
        <v>15.44</v>
      </c>
      <c r="G243" s="76">
        <v>13.200000000000001</v>
      </c>
      <c r="H243" s="77">
        <f t="shared" si="4"/>
        <v>28.64</v>
      </c>
    </row>
    <row r="244" spans="1:9" customFormat="1" x14ac:dyDescent="0.2">
      <c r="A244" s="384">
        <v>8608</v>
      </c>
      <c r="B244" s="148" t="s">
        <v>123</v>
      </c>
      <c r="C244" s="43" t="s">
        <v>25</v>
      </c>
      <c r="D244" s="43"/>
      <c r="E244" s="43"/>
      <c r="F244" s="78">
        <v>2.79</v>
      </c>
      <c r="G244" s="76">
        <v>13.200000000000001</v>
      </c>
      <c r="H244" s="77">
        <f t="shared" si="4"/>
        <v>15.990000000000002</v>
      </c>
      <c r="I244" s="36"/>
    </row>
    <row r="245" spans="1:9" customFormat="1" x14ac:dyDescent="0.2">
      <c r="A245" s="384">
        <v>8609</v>
      </c>
      <c r="B245" s="148" t="s">
        <v>124</v>
      </c>
      <c r="C245" s="43" t="s">
        <v>25</v>
      </c>
      <c r="D245" s="43"/>
      <c r="E245" s="43"/>
      <c r="F245" s="78">
        <v>6</v>
      </c>
      <c r="G245" s="76">
        <v>28.13</v>
      </c>
      <c r="H245" s="77">
        <f t="shared" si="4"/>
        <v>34.129999999999995</v>
      </c>
      <c r="I245" s="36"/>
    </row>
    <row r="246" spans="1:9" customFormat="1" x14ac:dyDescent="0.2">
      <c r="A246" s="384">
        <v>8610</v>
      </c>
      <c r="B246" s="148" t="s">
        <v>64</v>
      </c>
      <c r="C246" s="43" t="s">
        <v>25</v>
      </c>
      <c r="D246" s="43"/>
      <c r="E246" s="43"/>
      <c r="F246" s="78">
        <v>26.53</v>
      </c>
      <c r="G246" s="76">
        <v>40.4</v>
      </c>
      <c r="H246" s="77">
        <f t="shared" si="4"/>
        <v>66.930000000000007</v>
      </c>
    </row>
    <row r="247" spans="1:9" customFormat="1" x14ac:dyDescent="0.2">
      <c r="A247" s="384">
        <v>8620</v>
      </c>
      <c r="B247" s="148" t="s">
        <v>243</v>
      </c>
      <c r="C247" s="43" t="s">
        <v>25</v>
      </c>
      <c r="D247" s="43"/>
      <c r="E247" s="43"/>
      <c r="F247" s="78">
        <v>44.61</v>
      </c>
      <c r="G247" s="76">
        <v>75</v>
      </c>
      <c r="H247" s="77">
        <f t="shared" si="4"/>
        <v>119.61</v>
      </c>
    </row>
    <row r="248" spans="1:9" customFormat="1" x14ac:dyDescent="0.2">
      <c r="A248" s="384">
        <v>8621</v>
      </c>
      <c r="B248" s="148" t="s">
        <v>244</v>
      </c>
      <c r="C248" s="43" t="s">
        <v>25</v>
      </c>
      <c r="D248" s="43"/>
      <c r="E248" s="43"/>
      <c r="F248" s="78">
        <v>68.569999999999993</v>
      </c>
      <c r="G248" s="76">
        <v>75</v>
      </c>
      <c r="H248" s="77">
        <f t="shared" si="4"/>
        <v>143.57</v>
      </c>
    </row>
    <row r="249" spans="1:9" customFormat="1" x14ac:dyDescent="0.2">
      <c r="A249" s="384">
        <v>8630</v>
      </c>
      <c r="B249" s="148" t="s">
        <v>65</v>
      </c>
      <c r="C249" s="43" t="s">
        <v>25</v>
      </c>
      <c r="D249" s="43"/>
      <c r="E249" s="43"/>
      <c r="F249" s="78">
        <v>57.62</v>
      </c>
      <c r="G249" s="76">
        <v>75</v>
      </c>
      <c r="H249" s="77">
        <f t="shared" si="4"/>
        <v>132.62</v>
      </c>
    </row>
    <row r="250" spans="1:9" customFormat="1" x14ac:dyDescent="0.2">
      <c r="A250" s="384">
        <v>8640</v>
      </c>
      <c r="B250" s="148" t="s">
        <v>245</v>
      </c>
      <c r="C250" s="43" t="s">
        <v>25</v>
      </c>
      <c r="D250" s="43"/>
      <c r="E250" s="43"/>
      <c r="F250" s="78">
        <v>5.12</v>
      </c>
      <c r="G250" s="76">
        <v>8</v>
      </c>
      <c r="H250" s="77">
        <f t="shared" si="4"/>
        <v>13.120000000000001</v>
      </c>
    </row>
    <row r="251" spans="1:9" customFormat="1" x14ac:dyDescent="0.2">
      <c r="A251" s="384">
        <v>8641</v>
      </c>
      <c r="B251" s="148" t="s">
        <v>246</v>
      </c>
      <c r="C251" s="43" t="s">
        <v>25</v>
      </c>
      <c r="D251" s="43"/>
      <c r="E251" s="43"/>
      <c r="F251" s="78">
        <v>6.35</v>
      </c>
      <c r="G251" s="76">
        <v>8</v>
      </c>
      <c r="H251" s="77">
        <f t="shared" si="4"/>
        <v>14.35</v>
      </c>
    </row>
    <row r="252" spans="1:9" customFormat="1" x14ac:dyDescent="0.2">
      <c r="A252" s="384">
        <v>8650</v>
      </c>
      <c r="B252" s="148" t="s">
        <v>247</v>
      </c>
      <c r="C252" s="43" t="s">
        <v>25</v>
      </c>
      <c r="D252" s="43"/>
      <c r="E252" s="43"/>
      <c r="F252" s="78">
        <v>4.9400000000000004</v>
      </c>
      <c r="G252" s="76">
        <v>8</v>
      </c>
      <c r="H252" s="77">
        <f t="shared" si="4"/>
        <v>12.940000000000001</v>
      </c>
    </row>
    <row r="253" spans="1:9" customFormat="1" x14ac:dyDescent="0.2">
      <c r="A253" s="384">
        <v>8651</v>
      </c>
      <c r="B253" s="148" t="s">
        <v>248</v>
      </c>
      <c r="C253" s="43" t="s">
        <v>25</v>
      </c>
      <c r="D253" s="43"/>
      <c r="E253" s="43"/>
      <c r="F253" s="78">
        <v>4.1900000000000004</v>
      </c>
      <c r="G253" s="76">
        <v>8</v>
      </c>
      <c r="H253" s="77">
        <f t="shared" ref="H253:H271" si="5">F253+G253</f>
        <v>12.190000000000001</v>
      </c>
    </row>
    <row r="254" spans="1:9" customFormat="1" x14ac:dyDescent="0.2">
      <c r="A254" s="384">
        <v>8652</v>
      </c>
      <c r="B254" s="148" t="s">
        <v>249</v>
      </c>
      <c r="C254" s="43" t="s">
        <v>25</v>
      </c>
      <c r="D254" s="43"/>
      <c r="E254" s="43"/>
      <c r="F254" s="78">
        <v>6.35</v>
      </c>
      <c r="G254" s="76">
        <v>8</v>
      </c>
      <c r="H254" s="77">
        <f t="shared" si="5"/>
        <v>14.35</v>
      </c>
    </row>
    <row r="255" spans="1:9" customFormat="1" x14ac:dyDescent="0.2">
      <c r="A255" s="384">
        <v>8660</v>
      </c>
      <c r="B255" s="148" t="s">
        <v>250</v>
      </c>
      <c r="C255" s="43" t="s">
        <v>25</v>
      </c>
      <c r="D255" s="43"/>
      <c r="E255" s="43"/>
      <c r="F255" s="78">
        <v>8.89</v>
      </c>
      <c r="G255" s="76">
        <v>8</v>
      </c>
      <c r="H255" s="77">
        <f t="shared" si="5"/>
        <v>16.89</v>
      </c>
    </row>
    <row r="256" spans="1:9" customFormat="1" x14ac:dyDescent="0.2">
      <c r="A256" s="384">
        <v>8670</v>
      </c>
      <c r="B256" s="148" t="s">
        <v>251</v>
      </c>
      <c r="C256" s="43" t="s">
        <v>25</v>
      </c>
      <c r="D256" s="43"/>
      <c r="E256" s="43"/>
      <c r="F256" s="78">
        <v>0.73</v>
      </c>
      <c r="G256" s="76">
        <v>7</v>
      </c>
      <c r="H256" s="77">
        <f t="shared" si="5"/>
        <v>7.73</v>
      </c>
    </row>
    <row r="257" spans="1:8" customFormat="1" x14ac:dyDescent="0.2">
      <c r="A257" s="384">
        <v>8671</v>
      </c>
      <c r="B257" s="148" t="s">
        <v>252</v>
      </c>
      <c r="C257" s="43" t="s">
        <v>25</v>
      </c>
      <c r="D257" s="43"/>
      <c r="E257" s="43"/>
      <c r="F257" s="78">
        <v>0.73</v>
      </c>
      <c r="G257" s="76">
        <v>7</v>
      </c>
      <c r="H257" s="77">
        <f t="shared" si="5"/>
        <v>7.73</v>
      </c>
    </row>
    <row r="258" spans="1:8" customFormat="1" x14ac:dyDescent="0.2">
      <c r="A258" s="384">
        <v>8680</v>
      </c>
      <c r="B258" s="148" t="s">
        <v>253</v>
      </c>
      <c r="C258" s="43" t="s">
        <v>25</v>
      </c>
      <c r="D258" s="43"/>
      <c r="E258" s="43"/>
      <c r="F258" s="78">
        <v>62.03</v>
      </c>
      <c r="G258" s="76">
        <v>37.619999999999997</v>
      </c>
      <c r="H258" s="77">
        <f t="shared" si="5"/>
        <v>99.65</v>
      </c>
    </row>
    <row r="259" spans="1:8" customFormat="1" x14ac:dyDescent="0.2">
      <c r="A259" s="384">
        <v>8690</v>
      </c>
      <c r="B259" s="148" t="s">
        <v>254</v>
      </c>
      <c r="C259" s="43" t="s">
        <v>25</v>
      </c>
      <c r="D259" s="43"/>
      <c r="E259" s="43"/>
      <c r="F259" s="78">
        <v>44.63</v>
      </c>
      <c r="G259" s="76">
        <v>37.619999999999997</v>
      </c>
      <c r="H259" s="77">
        <f t="shared" si="5"/>
        <v>82.25</v>
      </c>
    </row>
    <row r="260" spans="1:8" customFormat="1" x14ac:dyDescent="0.2">
      <c r="A260" s="384">
        <v>8691</v>
      </c>
      <c r="B260" s="148" t="s">
        <v>66</v>
      </c>
      <c r="C260" s="43" t="s">
        <v>25</v>
      </c>
      <c r="D260" s="43"/>
      <c r="E260" s="43"/>
      <c r="F260" s="78">
        <v>71.319999999999993</v>
      </c>
      <c r="G260" s="76">
        <v>37.619999999999997</v>
      </c>
      <c r="H260" s="77">
        <f t="shared" si="5"/>
        <v>108.94</v>
      </c>
    </row>
    <row r="261" spans="1:8" customFormat="1" x14ac:dyDescent="0.2">
      <c r="A261" s="384">
        <v>8722</v>
      </c>
      <c r="B261" s="148" t="s">
        <v>255</v>
      </c>
      <c r="C261" s="43" t="s">
        <v>25</v>
      </c>
      <c r="D261" s="43"/>
      <c r="E261" s="43"/>
      <c r="F261" s="78">
        <v>46.96</v>
      </c>
      <c r="G261" s="76">
        <v>35</v>
      </c>
      <c r="H261" s="77">
        <f t="shared" si="5"/>
        <v>81.960000000000008</v>
      </c>
    </row>
    <row r="262" spans="1:8" customFormat="1" x14ac:dyDescent="0.2">
      <c r="A262" s="384">
        <v>8740</v>
      </c>
      <c r="B262" s="148" t="s">
        <v>318</v>
      </c>
      <c r="C262" s="43" t="s">
        <v>25</v>
      </c>
      <c r="D262" s="43"/>
      <c r="E262" s="43"/>
      <c r="F262" s="78">
        <v>300</v>
      </c>
      <c r="G262" s="76">
        <v>400</v>
      </c>
      <c r="H262" s="77">
        <f t="shared" si="5"/>
        <v>700</v>
      </c>
    </row>
    <row r="263" spans="1:8" customFormat="1" x14ac:dyDescent="0.2">
      <c r="A263" s="384">
        <v>8741</v>
      </c>
      <c r="B263" s="148" t="s">
        <v>345</v>
      </c>
      <c r="C263" s="43" t="s">
        <v>25</v>
      </c>
      <c r="D263" s="43"/>
      <c r="E263" s="43"/>
      <c r="F263" s="78">
        <v>300</v>
      </c>
      <c r="G263" s="76">
        <v>400</v>
      </c>
      <c r="H263" s="77">
        <f t="shared" si="5"/>
        <v>700</v>
      </c>
    </row>
    <row r="264" spans="1:8" customFormat="1" x14ac:dyDescent="0.2">
      <c r="A264" s="384">
        <v>8742</v>
      </c>
      <c r="B264" s="148" t="s">
        <v>315</v>
      </c>
      <c r="C264" s="43" t="s">
        <v>25</v>
      </c>
      <c r="D264" s="43"/>
      <c r="E264" s="43"/>
      <c r="F264" s="78">
        <v>400</v>
      </c>
      <c r="G264" s="76">
        <v>400</v>
      </c>
      <c r="H264" s="77">
        <f t="shared" si="5"/>
        <v>800</v>
      </c>
    </row>
    <row r="265" spans="1:8" customFormat="1" x14ac:dyDescent="0.2">
      <c r="A265" s="384">
        <v>8743</v>
      </c>
      <c r="B265" s="148" t="s">
        <v>319</v>
      </c>
      <c r="C265" s="43" t="s">
        <v>25</v>
      </c>
      <c r="D265" s="43"/>
      <c r="E265" s="43"/>
      <c r="F265" s="78">
        <v>400</v>
      </c>
      <c r="G265" s="76">
        <v>400</v>
      </c>
      <c r="H265" s="77">
        <f t="shared" si="5"/>
        <v>800</v>
      </c>
    </row>
    <row r="266" spans="1:8" customFormat="1" x14ac:dyDescent="0.2">
      <c r="A266" s="384">
        <v>8744</v>
      </c>
      <c r="B266" s="148" t="s">
        <v>316</v>
      </c>
      <c r="C266" s="43" t="s">
        <v>25</v>
      </c>
      <c r="D266" s="43"/>
      <c r="E266" s="43"/>
      <c r="F266" s="78">
        <v>400</v>
      </c>
      <c r="G266" s="76">
        <v>400</v>
      </c>
      <c r="H266" s="77">
        <f t="shared" si="5"/>
        <v>800</v>
      </c>
    </row>
    <row r="267" spans="1:8" customFormat="1" x14ac:dyDescent="0.2">
      <c r="A267" s="384">
        <v>8745</v>
      </c>
      <c r="B267" s="148" t="s">
        <v>317</v>
      </c>
      <c r="C267" s="43" t="s">
        <v>25</v>
      </c>
      <c r="D267" s="43"/>
      <c r="E267" s="43"/>
      <c r="F267" s="78">
        <v>400</v>
      </c>
      <c r="G267" s="76">
        <v>400</v>
      </c>
      <c r="H267" s="77">
        <f t="shared" si="5"/>
        <v>800</v>
      </c>
    </row>
    <row r="268" spans="1:8" x14ac:dyDescent="0.2">
      <c r="A268" s="384">
        <v>8760</v>
      </c>
      <c r="B268" s="148" t="s">
        <v>256</v>
      </c>
      <c r="C268" s="43" t="s">
        <v>25</v>
      </c>
      <c r="D268" s="43"/>
      <c r="E268" s="43"/>
      <c r="F268" s="78">
        <v>550</v>
      </c>
      <c r="G268" s="78">
        <v>400</v>
      </c>
      <c r="H268" s="77">
        <f t="shared" si="5"/>
        <v>950</v>
      </c>
    </row>
    <row r="269" spans="1:8" x14ac:dyDescent="0.2">
      <c r="A269" s="384">
        <v>8770</v>
      </c>
      <c r="B269" s="148" t="s">
        <v>399</v>
      </c>
      <c r="C269" s="43" t="s">
        <v>25</v>
      </c>
      <c r="D269" s="43"/>
      <c r="E269" s="43"/>
      <c r="F269" s="78">
        <v>40</v>
      </c>
      <c r="G269" s="78">
        <v>310</v>
      </c>
      <c r="H269" s="77">
        <f t="shared" si="5"/>
        <v>350</v>
      </c>
    </row>
    <row r="270" spans="1:8" x14ac:dyDescent="0.2">
      <c r="A270" s="384">
        <v>9500</v>
      </c>
      <c r="B270" s="148" t="s">
        <v>257</v>
      </c>
      <c r="C270" s="43" t="s">
        <v>25</v>
      </c>
      <c r="D270" s="43"/>
      <c r="E270" s="43"/>
      <c r="F270" s="78">
        <v>3</v>
      </c>
      <c r="G270" s="76">
        <v>4.5</v>
      </c>
      <c r="H270" s="77">
        <f t="shared" si="5"/>
        <v>7.5</v>
      </c>
    </row>
    <row r="271" spans="1:8" x14ac:dyDescent="0.2">
      <c r="A271" s="384">
        <v>9501</v>
      </c>
      <c r="B271" s="148" t="s">
        <v>258</v>
      </c>
      <c r="C271" s="43" t="s">
        <v>25</v>
      </c>
      <c r="D271" s="43"/>
      <c r="E271" s="43"/>
      <c r="F271" s="78">
        <v>3</v>
      </c>
      <c r="G271" s="76">
        <v>9</v>
      </c>
      <c r="H271" s="77">
        <f t="shared" si="5"/>
        <v>12</v>
      </c>
    </row>
    <row r="272" spans="1:8" x14ac:dyDescent="0.2">
      <c r="A272" s="384">
        <v>10010</v>
      </c>
      <c r="B272" s="148" t="s">
        <v>68</v>
      </c>
      <c r="C272" s="43" t="s">
        <v>274</v>
      </c>
      <c r="D272" s="43"/>
      <c r="E272" s="43"/>
      <c r="F272" s="78">
        <v>61.71</v>
      </c>
      <c r="G272" s="76">
        <v>10</v>
      </c>
      <c r="H272" s="77">
        <v>71.709999999999994</v>
      </c>
    </row>
    <row r="273" spans="1:11" x14ac:dyDescent="0.2">
      <c r="A273" s="384">
        <v>10110</v>
      </c>
      <c r="B273" s="148" t="s">
        <v>69</v>
      </c>
      <c r="C273" s="43" t="s">
        <v>274</v>
      </c>
      <c r="D273" s="43"/>
      <c r="E273" s="43"/>
      <c r="F273" s="78">
        <v>61.71</v>
      </c>
      <c r="G273" s="76">
        <v>12.75</v>
      </c>
      <c r="H273" s="77">
        <f t="shared" ref="H273:H288" si="6">F273+G273</f>
        <v>74.460000000000008</v>
      </c>
    </row>
    <row r="274" spans="1:11" x14ac:dyDescent="0.2">
      <c r="A274" s="384">
        <v>10210</v>
      </c>
      <c r="B274" s="148" t="s">
        <v>259</v>
      </c>
      <c r="C274" s="43" t="s">
        <v>274</v>
      </c>
      <c r="D274" s="43"/>
      <c r="E274" s="43"/>
      <c r="F274" s="78">
        <v>61.71</v>
      </c>
      <c r="G274" s="76">
        <v>15</v>
      </c>
      <c r="H274" s="77">
        <f t="shared" si="6"/>
        <v>76.710000000000008</v>
      </c>
    </row>
    <row r="275" spans="1:11" customFormat="1" x14ac:dyDescent="0.2">
      <c r="A275" s="384">
        <v>10310</v>
      </c>
      <c r="B275" s="148" t="s">
        <v>260</v>
      </c>
      <c r="C275" s="43" t="s">
        <v>274</v>
      </c>
      <c r="D275" s="43"/>
      <c r="E275" s="43"/>
      <c r="F275" s="78">
        <v>61.71</v>
      </c>
      <c r="G275" s="76">
        <v>17.25</v>
      </c>
      <c r="H275" s="77">
        <f t="shared" si="6"/>
        <v>78.960000000000008</v>
      </c>
    </row>
    <row r="276" spans="1:11" customFormat="1" x14ac:dyDescent="0.2">
      <c r="A276" s="384">
        <v>10410</v>
      </c>
      <c r="B276" s="148" t="s">
        <v>410</v>
      </c>
      <c r="C276" s="43" t="s">
        <v>274</v>
      </c>
      <c r="D276" s="43"/>
      <c r="E276" s="43"/>
      <c r="F276" s="78">
        <v>2.0299999999999998</v>
      </c>
      <c r="G276" s="76">
        <v>1.95</v>
      </c>
      <c r="H276" s="77">
        <f t="shared" si="6"/>
        <v>3.9799999999999995</v>
      </c>
    </row>
    <row r="277" spans="1:11" customFormat="1" ht="15.6" customHeight="1" x14ac:dyDescent="0.2">
      <c r="A277" s="384">
        <v>10510</v>
      </c>
      <c r="B277" s="148" t="s">
        <v>125</v>
      </c>
      <c r="C277" s="43" t="s">
        <v>274</v>
      </c>
      <c r="D277" s="43"/>
      <c r="E277" s="43"/>
      <c r="F277" s="78">
        <v>61.71</v>
      </c>
      <c r="G277" s="76">
        <v>35</v>
      </c>
      <c r="H277" s="77">
        <f t="shared" si="6"/>
        <v>96.710000000000008</v>
      </c>
    </row>
    <row r="278" spans="1:11" customFormat="1" x14ac:dyDescent="0.2">
      <c r="A278" s="384">
        <v>10711</v>
      </c>
      <c r="B278" s="148" t="s">
        <v>261</v>
      </c>
      <c r="C278" s="43" t="s">
        <v>275</v>
      </c>
      <c r="D278" s="43"/>
      <c r="E278" s="43"/>
      <c r="F278" s="78">
        <v>1.0900000000000001</v>
      </c>
      <c r="G278" s="76">
        <v>1.6800000000000002</v>
      </c>
      <c r="H278" s="77">
        <f t="shared" si="6"/>
        <v>2.7700000000000005</v>
      </c>
      <c r="I278" s="33"/>
      <c r="J278" s="33"/>
      <c r="K278" s="33"/>
    </row>
    <row r="279" spans="1:11" customFormat="1" ht="15" customHeight="1" x14ac:dyDescent="0.2">
      <c r="A279" s="384">
        <v>10712</v>
      </c>
      <c r="B279" s="148" t="s">
        <v>262</v>
      </c>
      <c r="C279" s="43" t="s">
        <v>276</v>
      </c>
      <c r="D279" s="43"/>
      <c r="E279" s="43"/>
      <c r="F279" s="78">
        <v>1.0900000000000001</v>
      </c>
      <c r="G279" s="76">
        <v>1.6800000000000002</v>
      </c>
      <c r="H279" s="77">
        <f t="shared" si="6"/>
        <v>2.7700000000000005</v>
      </c>
      <c r="I279" s="33"/>
      <c r="J279" s="33"/>
      <c r="K279" s="33"/>
    </row>
    <row r="280" spans="1:11" customFormat="1" ht="15" customHeight="1" x14ac:dyDescent="0.2">
      <c r="A280" s="384">
        <v>10721</v>
      </c>
      <c r="B280" s="148" t="s">
        <v>409</v>
      </c>
      <c r="C280" s="43" t="s">
        <v>275</v>
      </c>
      <c r="D280" s="43"/>
      <c r="E280" s="43"/>
      <c r="F280" s="78">
        <v>0.76</v>
      </c>
      <c r="G280" s="76">
        <v>3</v>
      </c>
      <c r="H280" s="77">
        <f t="shared" si="6"/>
        <v>3.76</v>
      </c>
      <c r="I280" s="33"/>
      <c r="J280" s="33"/>
      <c r="K280" s="33"/>
    </row>
    <row r="281" spans="1:11" customFormat="1" ht="15" customHeight="1" x14ac:dyDescent="0.2">
      <c r="A281" s="384">
        <v>10722</v>
      </c>
      <c r="B281" s="148" t="s">
        <v>263</v>
      </c>
      <c r="C281" s="43" t="s">
        <v>276</v>
      </c>
      <c r="D281" s="43"/>
      <c r="E281" s="43"/>
      <c r="F281" s="78">
        <v>0.76</v>
      </c>
      <c r="G281" s="76">
        <v>3</v>
      </c>
      <c r="H281" s="77">
        <f t="shared" si="6"/>
        <v>3.76</v>
      </c>
      <c r="I281" s="33"/>
      <c r="J281" s="33"/>
      <c r="K281" s="33"/>
    </row>
    <row r="282" spans="1:11" customFormat="1" ht="15" customHeight="1" x14ac:dyDescent="0.2">
      <c r="A282" s="384">
        <v>10730</v>
      </c>
      <c r="B282" s="148" t="s">
        <v>62</v>
      </c>
      <c r="C282" s="43" t="s">
        <v>275</v>
      </c>
      <c r="D282" s="43"/>
      <c r="E282" s="43"/>
      <c r="F282" s="78">
        <v>29.33</v>
      </c>
      <c r="G282" s="76">
        <v>37.5</v>
      </c>
      <c r="H282" s="77">
        <f t="shared" si="6"/>
        <v>66.83</v>
      </c>
      <c r="I282" s="33"/>
      <c r="J282" s="33"/>
      <c r="K282" s="33"/>
    </row>
    <row r="283" spans="1:11" customFormat="1" ht="15" customHeight="1" x14ac:dyDescent="0.2">
      <c r="A283" s="384">
        <v>10739</v>
      </c>
      <c r="B283" s="148" t="s">
        <v>67</v>
      </c>
      <c r="C283" s="43" t="s">
        <v>277</v>
      </c>
      <c r="D283" s="43"/>
      <c r="E283" s="43"/>
      <c r="F283" s="78">
        <v>508.9</v>
      </c>
      <c r="G283" s="76">
        <v>150</v>
      </c>
      <c r="H283" s="77">
        <f t="shared" si="6"/>
        <v>658.9</v>
      </c>
      <c r="I283" s="33"/>
      <c r="J283" s="33"/>
      <c r="K283" s="33"/>
    </row>
    <row r="284" spans="1:11" customFormat="1" ht="15" customHeight="1" x14ac:dyDescent="0.2">
      <c r="A284" s="384">
        <v>10740</v>
      </c>
      <c r="B284" s="148" t="s">
        <v>407</v>
      </c>
      <c r="C284" s="43" t="s">
        <v>278</v>
      </c>
      <c r="D284" s="43"/>
      <c r="E284" s="43"/>
      <c r="F284" s="78">
        <v>1045.8800000000001</v>
      </c>
      <c r="G284" s="76">
        <v>573.91999999999996</v>
      </c>
      <c r="H284" s="77">
        <f t="shared" si="6"/>
        <v>1619.8000000000002</v>
      </c>
      <c r="I284" s="33"/>
      <c r="J284" s="33"/>
      <c r="K284" s="33"/>
    </row>
    <row r="285" spans="1:11" customFormat="1" ht="15" customHeight="1" x14ac:dyDescent="0.2">
      <c r="A285" s="384">
        <v>10742</v>
      </c>
      <c r="B285" s="148" t="s">
        <v>408</v>
      </c>
      <c r="C285" s="43" t="s">
        <v>277</v>
      </c>
      <c r="D285" s="43"/>
      <c r="E285" s="43"/>
      <c r="F285" s="78">
        <v>1045.8800000000001</v>
      </c>
      <c r="G285" s="76">
        <v>573.91999999999996</v>
      </c>
      <c r="H285" s="77">
        <f t="shared" si="6"/>
        <v>1619.8000000000002</v>
      </c>
      <c r="I285" s="33"/>
      <c r="J285" s="33"/>
      <c r="K285" s="33"/>
    </row>
    <row r="286" spans="1:11" customFormat="1" ht="15" customHeight="1" x14ac:dyDescent="0.2">
      <c r="A286" s="384">
        <v>10744</v>
      </c>
      <c r="B286" s="148" t="s">
        <v>459</v>
      </c>
      <c r="C286" s="43" t="s">
        <v>279</v>
      </c>
      <c r="D286" s="43"/>
      <c r="E286" s="43"/>
      <c r="F286" s="78">
        <v>400</v>
      </c>
      <c r="G286" s="78">
        <v>400</v>
      </c>
      <c r="H286" s="77">
        <f t="shared" si="6"/>
        <v>800</v>
      </c>
      <c r="I286" s="33"/>
      <c r="J286" s="33"/>
      <c r="K286" s="33"/>
    </row>
    <row r="287" spans="1:11" customFormat="1" ht="15" customHeight="1" x14ac:dyDescent="0.2">
      <c r="A287" s="384">
        <v>10750</v>
      </c>
      <c r="B287" s="148" t="s">
        <v>441</v>
      </c>
      <c r="C287" s="43" t="s">
        <v>278</v>
      </c>
      <c r="D287" s="43"/>
      <c r="E287" s="43"/>
      <c r="F287" s="78">
        <v>15.92</v>
      </c>
      <c r="G287" s="76">
        <v>23.6</v>
      </c>
      <c r="H287" s="77">
        <f t="shared" si="6"/>
        <v>39.520000000000003</v>
      </c>
      <c r="I287" s="33"/>
      <c r="J287" s="33"/>
      <c r="K287" s="33"/>
    </row>
    <row r="288" spans="1:11" customFormat="1" ht="15" customHeight="1" x14ac:dyDescent="0.2">
      <c r="A288" s="386">
        <v>10752</v>
      </c>
      <c r="B288" s="151" t="s">
        <v>442</v>
      </c>
      <c r="C288" s="44" t="s">
        <v>277</v>
      </c>
      <c r="D288" s="44"/>
      <c r="E288" s="44"/>
      <c r="F288" s="79">
        <v>15.92</v>
      </c>
      <c r="G288" s="80">
        <v>23.6</v>
      </c>
      <c r="H288" s="81">
        <f t="shared" si="6"/>
        <v>39.520000000000003</v>
      </c>
      <c r="I288" s="33"/>
      <c r="J288" s="33"/>
      <c r="K288" s="33"/>
    </row>
    <row r="289" spans="1:1" ht="15" customHeight="1" x14ac:dyDescent="0.2">
      <c r="A289" s="387"/>
    </row>
    <row r="290" spans="1:1" ht="15" customHeight="1" x14ac:dyDescent="0.2">
      <c r="A290" s="387"/>
    </row>
    <row r="291" spans="1:1" ht="15" customHeight="1" x14ac:dyDescent="0.2">
      <c r="A291" s="387"/>
    </row>
    <row r="292" spans="1:1" ht="15" customHeight="1" x14ac:dyDescent="0.2">
      <c r="A292" s="387"/>
    </row>
    <row r="293" spans="1:1" ht="15" customHeight="1" x14ac:dyDescent="0.2">
      <c r="A293" s="387"/>
    </row>
    <row r="294" spans="1:1" x14ac:dyDescent="0.2">
      <c r="A294" s="387"/>
    </row>
    <row r="295" spans="1:1" x14ac:dyDescent="0.2">
      <c r="A295" s="387"/>
    </row>
    <row r="296" spans="1:1" x14ac:dyDescent="0.2">
      <c r="A296" s="387"/>
    </row>
    <row r="297" spans="1:1" x14ac:dyDescent="0.2">
      <c r="A297" s="387"/>
    </row>
    <row r="298" spans="1:1" x14ac:dyDescent="0.2">
      <c r="A298" s="387"/>
    </row>
    <row r="299" spans="1:1" x14ac:dyDescent="0.2">
      <c r="A299" s="387"/>
    </row>
    <row r="300" spans="1:1" x14ac:dyDescent="0.2">
      <c r="A300" s="387"/>
    </row>
    <row r="301" spans="1:1" x14ac:dyDescent="0.2">
      <c r="A301" s="387"/>
    </row>
    <row r="302" spans="1:1" x14ac:dyDescent="0.2">
      <c r="A302" s="387"/>
    </row>
    <row r="303" spans="1:1" x14ac:dyDescent="0.2">
      <c r="A303" s="387"/>
    </row>
    <row r="304" spans="1:1" x14ac:dyDescent="0.2">
      <c r="A304" s="387"/>
    </row>
    <row r="305" spans="1:1" x14ac:dyDescent="0.2">
      <c r="A305" s="387"/>
    </row>
    <row r="306" spans="1:1" x14ac:dyDescent="0.2">
      <c r="A306" s="387"/>
    </row>
    <row r="307" spans="1:1" x14ac:dyDescent="0.2">
      <c r="A307" s="387"/>
    </row>
    <row r="308" spans="1:1" x14ac:dyDescent="0.2">
      <c r="A308" s="387"/>
    </row>
    <row r="309" spans="1:1" x14ac:dyDescent="0.2">
      <c r="A309" s="387"/>
    </row>
    <row r="310" spans="1:1" x14ac:dyDescent="0.2">
      <c r="A310" s="387"/>
    </row>
    <row r="311" spans="1:1" x14ac:dyDescent="0.2">
      <c r="A311" s="387"/>
    </row>
    <row r="312" spans="1:1" x14ac:dyDescent="0.2">
      <c r="A312" s="387"/>
    </row>
    <row r="313" spans="1:1" x14ac:dyDescent="0.2">
      <c r="A313" s="387"/>
    </row>
    <row r="314" spans="1:1" x14ac:dyDescent="0.2">
      <c r="A314" s="387"/>
    </row>
    <row r="315" spans="1:1" x14ac:dyDescent="0.2">
      <c r="A315" s="387"/>
    </row>
    <row r="316" spans="1:1" x14ac:dyDescent="0.2">
      <c r="A316" s="387"/>
    </row>
    <row r="317" spans="1:1" x14ac:dyDescent="0.2">
      <c r="A317" s="387"/>
    </row>
    <row r="318" spans="1:1" x14ac:dyDescent="0.2">
      <c r="A318" s="387"/>
    </row>
    <row r="319" spans="1:1" x14ac:dyDescent="0.2">
      <c r="A319" s="387"/>
    </row>
    <row r="320" spans="1:1" x14ac:dyDescent="0.2">
      <c r="A320" s="387"/>
    </row>
    <row r="321" spans="1:1" x14ac:dyDescent="0.2">
      <c r="A321" s="387"/>
    </row>
    <row r="322" spans="1:1" x14ac:dyDescent="0.2">
      <c r="A322" s="387"/>
    </row>
    <row r="323" spans="1:1" x14ac:dyDescent="0.2">
      <c r="A323" s="387"/>
    </row>
    <row r="324" spans="1:1" x14ac:dyDescent="0.2">
      <c r="A324" s="387"/>
    </row>
    <row r="325" spans="1:1" x14ac:dyDescent="0.2">
      <c r="A325" s="387"/>
    </row>
    <row r="326" spans="1:1" x14ac:dyDescent="0.2">
      <c r="A326" s="387"/>
    </row>
    <row r="327" spans="1:1" x14ac:dyDescent="0.2">
      <c r="A327" s="387"/>
    </row>
    <row r="328" spans="1:1" x14ac:dyDescent="0.2">
      <c r="A328" s="387"/>
    </row>
    <row r="329" spans="1:1" x14ac:dyDescent="0.2">
      <c r="A329" s="387"/>
    </row>
    <row r="330" spans="1:1" x14ac:dyDescent="0.2">
      <c r="A330" s="387"/>
    </row>
    <row r="331" spans="1:1" x14ac:dyDescent="0.2">
      <c r="A331" s="387"/>
    </row>
    <row r="332" spans="1:1" x14ac:dyDescent="0.2">
      <c r="A332" s="387"/>
    </row>
    <row r="333" spans="1:1" x14ac:dyDescent="0.2">
      <c r="A333" s="387"/>
    </row>
    <row r="334" spans="1:1" x14ac:dyDescent="0.2">
      <c r="A334" s="387"/>
    </row>
    <row r="335" spans="1:1" x14ac:dyDescent="0.2">
      <c r="A335" s="387"/>
    </row>
    <row r="336" spans="1:1" x14ac:dyDescent="0.2">
      <c r="A336" s="387"/>
    </row>
    <row r="337" spans="1:1" x14ac:dyDescent="0.2">
      <c r="A337" s="387"/>
    </row>
    <row r="338" spans="1:1" x14ac:dyDescent="0.2">
      <c r="A338" s="387"/>
    </row>
    <row r="339" spans="1:1" x14ac:dyDescent="0.2">
      <c r="A339" s="387"/>
    </row>
    <row r="340" spans="1:1" x14ac:dyDescent="0.2">
      <c r="A340" s="387"/>
    </row>
    <row r="341" spans="1:1" x14ac:dyDescent="0.2">
      <c r="A341" s="387"/>
    </row>
    <row r="342" spans="1:1" x14ac:dyDescent="0.2">
      <c r="A342" s="387"/>
    </row>
    <row r="343" spans="1:1" x14ac:dyDescent="0.2">
      <c r="A343" s="387"/>
    </row>
    <row r="344" spans="1:1" x14ac:dyDescent="0.2">
      <c r="A344" s="387"/>
    </row>
    <row r="345" spans="1:1" x14ac:dyDescent="0.2">
      <c r="A345" s="387"/>
    </row>
    <row r="346" spans="1:1" x14ac:dyDescent="0.2">
      <c r="A346" s="387"/>
    </row>
    <row r="347" spans="1:1" x14ac:dyDescent="0.2">
      <c r="A347" s="387"/>
    </row>
    <row r="348" spans="1:1" x14ac:dyDescent="0.2">
      <c r="A348" s="387"/>
    </row>
    <row r="349" spans="1:1" x14ac:dyDescent="0.2">
      <c r="A349" s="387"/>
    </row>
    <row r="350" spans="1:1" x14ac:dyDescent="0.2">
      <c r="A350" s="387"/>
    </row>
    <row r="351" spans="1:1" x14ac:dyDescent="0.2">
      <c r="A351" s="387"/>
    </row>
    <row r="352" spans="1:1" x14ac:dyDescent="0.2">
      <c r="A352" s="387"/>
    </row>
    <row r="353" spans="1:1" x14ac:dyDescent="0.2">
      <c r="A353" s="387"/>
    </row>
    <row r="354" spans="1:1" x14ac:dyDescent="0.2">
      <c r="A354" s="387"/>
    </row>
    <row r="355" spans="1:1" x14ac:dyDescent="0.2">
      <c r="A355" s="387"/>
    </row>
    <row r="356" spans="1:1" x14ac:dyDescent="0.2">
      <c r="A356" s="387"/>
    </row>
    <row r="357" spans="1:1" x14ac:dyDescent="0.2">
      <c r="A357" s="387"/>
    </row>
    <row r="358" spans="1:1" x14ac:dyDescent="0.2">
      <c r="A358" s="387"/>
    </row>
    <row r="359" spans="1:1" x14ac:dyDescent="0.2">
      <c r="A359" s="387"/>
    </row>
    <row r="360" spans="1:1" x14ac:dyDescent="0.2">
      <c r="A360" s="387"/>
    </row>
    <row r="361" spans="1:1" x14ac:dyDescent="0.2">
      <c r="A361" s="387"/>
    </row>
    <row r="362" spans="1:1" x14ac:dyDescent="0.2">
      <c r="A362" s="387"/>
    </row>
    <row r="363" spans="1:1" x14ac:dyDescent="0.2">
      <c r="A363" s="387"/>
    </row>
    <row r="364" spans="1:1" x14ac:dyDescent="0.2">
      <c r="A364" s="387"/>
    </row>
    <row r="365" spans="1:1" x14ac:dyDescent="0.2">
      <c r="A365" s="387"/>
    </row>
    <row r="366" spans="1:1" x14ac:dyDescent="0.2">
      <c r="A366" s="387"/>
    </row>
    <row r="367" spans="1:1" x14ac:dyDescent="0.2">
      <c r="A367" s="387"/>
    </row>
    <row r="368" spans="1:1" x14ac:dyDescent="0.2">
      <c r="A368" s="387"/>
    </row>
    <row r="369" spans="1:1" x14ac:dyDescent="0.2">
      <c r="A369" s="387"/>
    </row>
    <row r="370" spans="1:1" x14ac:dyDescent="0.2">
      <c r="A370" s="387"/>
    </row>
    <row r="371" spans="1:1" x14ac:dyDescent="0.2">
      <c r="A371" s="387"/>
    </row>
    <row r="372" spans="1:1" x14ac:dyDescent="0.2">
      <c r="A372" s="387"/>
    </row>
    <row r="373" spans="1:1" x14ac:dyDescent="0.2">
      <c r="A373" s="387"/>
    </row>
    <row r="374" spans="1:1" x14ac:dyDescent="0.2">
      <c r="A374" s="387"/>
    </row>
    <row r="375" spans="1:1" x14ac:dyDescent="0.2">
      <c r="A375" s="387"/>
    </row>
    <row r="376" spans="1:1" x14ac:dyDescent="0.2">
      <c r="A376" s="387"/>
    </row>
    <row r="377" spans="1:1" x14ac:dyDescent="0.2">
      <c r="A377" s="387"/>
    </row>
    <row r="378" spans="1:1" x14ac:dyDescent="0.2">
      <c r="A378" s="387"/>
    </row>
    <row r="379" spans="1:1" x14ac:dyDescent="0.2">
      <c r="A379" s="387"/>
    </row>
    <row r="380" spans="1:1" x14ac:dyDescent="0.2">
      <c r="A380" s="387"/>
    </row>
    <row r="381" spans="1:1" x14ac:dyDescent="0.2">
      <c r="A381" s="387"/>
    </row>
    <row r="382" spans="1:1" x14ac:dyDescent="0.2">
      <c r="A382" s="387"/>
    </row>
    <row r="383" spans="1:1" x14ac:dyDescent="0.2">
      <c r="A383" s="387"/>
    </row>
    <row r="384" spans="1:1" x14ac:dyDescent="0.2">
      <c r="A384" s="387"/>
    </row>
    <row r="385" spans="1:1" x14ac:dyDescent="0.2">
      <c r="A385" s="387"/>
    </row>
    <row r="386" spans="1:1" x14ac:dyDescent="0.2">
      <c r="A386" s="387"/>
    </row>
    <row r="387" spans="1:1" x14ac:dyDescent="0.2">
      <c r="A387" s="387"/>
    </row>
    <row r="388" spans="1:1" x14ac:dyDescent="0.2">
      <c r="A388" s="387"/>
    </row>
    <row r="389" spans="1:1" x14ac:dyDescent="0.2">
      <c r="A389" s="387"/>
    </row>
    <row r="390" spans="1:1" x14ac:dyDescent="0.2">
      <c r="A390" s="387"/>
    </row>
    <row r="391" spans="1:1" x14ac:dyDescent="0.2">
      <c r="A391" s="387"/>
    </row>
    <row r="392" spans="1:1" x14ac:dyDescent="0.2">
      <c r="A392" s="387"/>
    </row>
    <row r="393" spans="1:1" x14ac:dyDescent="0.2">
      <c r="A393" s="387"/>
    </row>
    <row r="394" spans="1:1" x14ac:dyDescent="0.2">
      <c r="A394" s="387"/>
    </row>
    <row r="395" spans="1:1" x14ac:dyDescent="0.2">
      <c r="A395" s="387"/>
    </row>
    <row r="396" spans="1:1" x14ac:dyDescent="0.2">
      <c r="A396" s="387"/>
    </row>
    <row r="397" spans="1:1" x14ac:dyDescent="0.2">
      <c r="A397" s="387"/>
    </row>
    <row r="398" spans="1:1" x14ac:dyDescent="0.2">
      <c r="A398" s="387"/>
    </row>
    <row r="399" spans="1:1" x14ac:dyDescent="0.2">
      <c r="A399" s="387"/>
    </row>
    <row r="400" spans="1:1" x14ac:dyDescent="0.2">
      <c r="A400" s="387"/>
    </row>
    <row r="401" spans="1:1" x14ac:dyDescent="0.2">
      <c r="A401" s="387"/>
    </row>
    <row r="402" spans="1:1" x14ac:dyDescent="0.2">
      <c r="A402" s="387"/>
    </row>
    <row r="403" spans="1:1" x14ac:dyDescent="0.2">
      <c r="A403" s="387"/>
    </row>
    <row r="404" spans="1:1" x14ac:dyDescent="0.2">
      <c r="A404" s="387"/>
    </row>
    <row r="405" spans="1:1" x14ac:dyDescent="0.2">
      <c r="A405" s="387"/>
    </row>
    <row r="406" spans="1:1" x14ac:dyDescent="0.2">
      <c r="A406" s="387"/>
    </row>
    <row r="407" spans="1:1" x14ac:dyDescent="0.2">
      <c r="A407" s="387"/>
    </row>
    <row r="408" spans="1:1" x14ac:dyDescent="0.2">
      <c r="A408" s="387"/>
    </row>
    <row r="409" spans="1:1" x14ac:dyDescent="0.2">
      <c r="A409" s="387"/>
    </row>
    <row r="410" spans="1:1" x14ac:dyDescent="0.2">
      <c r="A410" s="387"/>
    </row>
    <row r="411" spans="1:1" x14ac:dyDescent="0.2">
      <c r="A411" s="387"/>
    </row>
    <row r="412" spans="1:1" x14ac:dyDescent="0.2">
      <c r="A412" s="387"/>
    </row>
    <row r="413" spans="1:1" x14ac:dyDescent="0.2">
      <c r="A413" s="387"/>
    </row>
    <row r="414" spans="1:1" x14ac:dyDescent="0.2">
      <c r="A414" s="387"/>
    </row>
    <row r="415" spans="1:1" x14ac:dyDescent="0.2">
      <c r="A415" s="387"/>
    </row>
    <row r="416" spans="1:1" x14ac:dyDescent="0.2">
      <c r="A416" s="387"/>
    </row>
    <row r="417" spans="1:1" x14ac:dyDescent="0.2">
      <c r="A417" s="387"/>
    </row>
    <row r="418" spans="1:1" x14ac:dyDescent="0.2">
      <c r="A418" s="387"/>
    </row>
    <row r="419" spans="1:1" x14ac:dyDescent="0.2">
      <c r="A419" s="387"/>
    </row>
    <row r="420" spans="1:1" x14ac:dyDescent="0.2">
      <c r="A420" s="387"/>
    </row>
    <row r="421" spans="1:1" x14ac:dyDescent="0.2">
      <c r="A421" s="387"/>
    </row>
    <row r="422" spans="1:1" x14ac:dyDescent="0.2">
      <c r="A422" s="387"/>
    </row>
    <row r="423" spans="1:1" x14ac:dyDescent="0.2">
      <c r="A423" s="387"/>
    </row>
    <row r="424" spans="1:1" x14ac:dyDescent="0.2">
      <c r="A424" s="387"/>
    </row>
    <row r="425" spans="1:1" x14ac:dyDescent="0.2">
      <c r="A425" s="387"/>
    </row>
    <row r="426" spans="1:1" x14ac:dyDescent="0.2">
      <c r="A426" s="387"/>
    </row>
    <row r="427" spans="1:1" x14ac:dyDescent="0.2">
      <c r="A427" s="387"/>
    </row>
    <row r="428" spans="1:1" x14ac:dyDescent="0.2">
      <c r="A428" s="387"/>
    </row>
    <row r="429" spans="1:1" x14ac:dyDescent="0.2">
      <c r="A429" s="387"/>
    </row>
    <row r="430" spans="1:1" x14ac:dyDescent="0.2">
      <c r="A430" s="387"/>
    </row>
    <row r="431" spans="1:1" x14ac:dyDescent="0.2">
      <c r="A431" s="387"/>
    </row>
    <row r="432" spans="1:1" x14ac:dyDescent="0.2">
      <c r="A432" s="387"/>
    </row>
    <row r="433" spans="1:1" x14ac:dyDescent="0.2">
      <c r="A433" s="387"/>
    </row>
    <row r="434" spans="1:1" x14ac:dyDescent="0.2">
      <c r="A434" s="387"/>
    </row>
    <row r="435" spans="1:1" x14ac:dyDescent="0.2">
      <c r="A435" s="387"/>
    </row>
    <row r="436" spans="1:1" x14ac:dyDescent="0.2">
      <c r="A436" s="387"/>
    </row>
    <row r="437" spans="1:1" x14ac:dyDescent="0.2">
      <c r="A437" s="387"/>
    </row>
    <row r="438" spans="1:1" x14ac:dyDescent="0.2">
      <c r="A438" s="387"/>
    </row>
    <row r="439" spans="1:1" x14ac:dyDescent="0.2">
      <c r="A439" s="387"/>
    </row>
    <row r="440" spans="1:1" x14ac:dyDescent="0.2">
      <c r="A440" s="387"/>
    </row>
    <row r="441" spans="1:1" x14ac:dyDescent="0.2">
      <c r="A441" s="387"/>
    </row>
    <row r="442" spans="1:1" x14ac:dyDescent="0.2">
      <c r="A442" s="387"/>
    </row>
    <row r="443" spans="1:1" x14ac:dyDescent="0.2">
      <c r="A443" s="387"/>
    </row>
    <row r="444" spans="1:1" x14ac:dyDescent="0.2">
      <c r="A444" s="387"/>
    </row>
    <row r="445" spans="1:1" x14ac:dyDescent="0.2">
      <c r="A445" s="387"/>
    </row>
    <row r="446" spans="1:1" x14ac:dyDescent="0.2">
      <c r="A446" s="387"/>
    </row>
    <row r="447" spans="1:1" x14ac:dyDescent="0.2">
      <c r="A447" s="387"/>
    </row>
    <row r="448" spans="1:1" x14ac:dyDescent="0.2">
      <c r="A448" s="387"/>
    </row>
    <row r="449" spans="1:1" x14ac:dyDescent="0.2">
      <c r="A449" s="387"/>
    </row>
    <row r="450" spans="1:1" x14ac:dyDescent="0.2">
      <c r="A450" s="387"/>
    </row>
    <row r="451" spans="1:1" x14ac:dyDescent="0.2">
      <c r="A451" s="387"/>
    </row>
    <row r="452" spans="1:1" x14ac:dyDescent="0.2">
      <c r="A452" s="387"/>
    </row>
    <row r="453" spans="1:1" x14ac:dyDescent="0.2">
      <c r="A453" s="387"/>
    </row>
    <row r="454" spans="1:1" x14ac:dyDescent="0.2">
      <c r="A454" s="387"/>
    </row>
    <row r="455" spans="1:1" x14ac:dyDescent="0.2">
      <c r="A455" s="387"/>
    </row>
    <row r="456" spans="1:1" x14ac:dyDescent="0.2">
      <c r="A456" s="387"/>
    </row>
    <row r="457" spans="1:1" x14ac:dyDescent="0.2">
      <c r="A457" s="387"/>
    </row>
    <row r="458" spans="1:1" x14ac:dyDescent="0.2">
      <c r="A458" s="387"/>
    </row>
    <row r="459" spans="1:1" x14ac:dyDescent="0.2">
      <c r="A459" s="387"/>
    </row>
    <row r="460" spans="1:1" x14ac:dyDescent="0.2">
      <c r="A460" s="387"/>
    </row>
    <row r="461" spans="1:1" x14ac:dyDescent="0.2">
      <c r="A461" s="387"/>
    </row>
    <row r="462" spans="1:1" x14ac:dyDescent="0.2">
      <c r="A462" s="387"/>
    </row>
    <row r="463" spans="1:1" x14ac:dyDescent="0.2">
      <c r="A463" s="387"/>
    </row>
    <row r="464" spans="1:1" x14ac:dyDescent="0.2">
      <c r="A464" s="387"/>
    </row>
    <row r="465" spans="1:1" x14ac:dyDescent="0.2">
      <c r="A465" s="387"/>
    </row>
    <row r="466" spans="1:1" x14ac:dyDescent="0.2">
      <c r="A466" s="387"/>
    </row>
    <row r="467" spans="1:1" x14ac:dyDescent="0.2">
      <c r="A467" s="387"/>
    </row>
    <row r="468" spans="1:1" x14ac:dyDescent="0.2">
      <c r="A468" s="387"/>
    </row>
    <row r="469" spans="1:1" x14ac:dyDescent="0.2">
      <c r="A469" s="387"/>
    </row>
    <row r="470" spans="1:1" x14ac:dyDescent="0.2">
      <c r="A470" s="387"/>
    </row>
    <row r="471" spans="1:1" x14ac:dyDescent="0.2">
      <c r="A471" s="387"/>
    </row>
    <row r="472" spans="1:1" x14ac:dyDescent="0.2">
      <c r="A472" s="387"/>
    </row>
    <row r="473" spans="1:1" x14ac:dyDescent="0.2">
      <c r="A473" s="387"/>
    </row>
    <row r="474" spans="1:1" x14ac:dyDescent="0.2">
      <c r="A474" s="387"/>
    </row>
    <row r="475" spans="1:1" x14ac:dyDescent="0.2">
      <c r="A475" s="387"/>
    </row>
    <row r="476" spans="1:1" x14ac:dyDescent="0.2">
      <c r="A476" s="387"/>
    </row>
    <row r="477" spans="1:1" x14ac:dyDescent="0.2">
      <c r="A477" s="387"/>
    </row>
    <row r="478" spans="1:1" x14ac:dyDescent="0.2">
      <c r="A478" s="387"/>
    </row>
    <row r="479" spans="1:1" x14ac:dyDescent="0.2">
      <c r="A479" s="387"/>
    </row>
    <row r="480" spans="1:1" x14ac:dyDescent="0.2">
      <c r="A480" s="387"/>
    </row>
    <row r="481" spans="1:1" x14ac:dyDescent="0.2">
      <c r="A481" s="387"/>
    </row>
    <row r="482" spans="1:1" x14ac:dyDescent="0.2">
      <c r="A482" s="387"/>
    </row>
    <row r="483" spans="1:1" x14ac:dyDescent="0.2">
      <c r="A483" s="387"/>
    </row>
    <row r="484" spans="1:1" x14ac:dyDescent="0.2">
      <c r="A484" s="387"/>
    </row>
  </sheetData>
  <sheetProtection sheet="1" objects="1" scenarios="1" selectLockedCells="1" autoFilter="0"/>
  <autoFilter ref="A1:H288" xr:uid="{D1A6C2D5-38B8-4450-840B-5C39D80819A3}"/>
  <mergeCells count="3">
    <mergeCell ref="I1:J1"/>
    <mergeCell ref="I2:J2"/>
    <mergeCell ref="I9:J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b3eee8-5926-4ed0-8187-0ea7c5e8d7c9">
      <Terms xmlns="http://schemas.microsoft.com/office/infopath/2007/PartnerControls"/>
    </lcf76f155ced4ddcb4097134ff3c332f>
    <TaxCatchAll xmlns="777a1ffa-10c9-4127-8098-f52d9e24420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ADD62-FE40-4D72-93F8-006D578AE1C9}">
  <ds:schemaRefs>
    <ds:schemaRef ds:uri="http://schemas.microsoft.com/sharepoint/v3/contenttype/forms"/>
  </ds:schemaRefs>
</ds:datastoreItem>
</file>

<file path=customXml/itemProps2.xml><?xml version="1.0" encoding="utf-8"?>
<ds:datastoreItem xmlns:ds="http://schemas.openxmlformats.org/officeDocument/2006/customXml" ds:itemID="{FF59C546-F1E7-4546-93BE-543C3F7FB800}">
  <ds:schemaRefs>
    <ds:schemaRef ds:uri="4db3eee8-5926-4ed0-8187-0ea7c5e8d7c9"/>
    <ds:schemaRef ds:uri="http://www.w3.org/XML/1998/namespace"/>
    <ds:schemaRef ds:uri="http://schemas.microsoft.com/office/2006/documentManagement/types"/>
    <ds:schemaRef ds:uri="http://purl.org/dc/dcmitype/"/>
    <ds:schemaRef ds:uri="http://purl.org/dc/terms/"/>
    <ds:schemaRef ds:uri="777a1ffa-10c9-4127-8098-f52d9e244206"/>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88163CF6-77CF-4578-B2A7-31EE79DB3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Work Order</vt:lpstr>
      <vt:lpstr>Infiltration Calc</vt:lpstr>
      <vt:lpstr>Access Door Calc</vt:lpstr>
      <vt:lpstr>Ancillary Calc</vt:lpstr>
      <vt:lpstr>Change Order</vt:lpstr>
      <vt:lpstr>+15% Change Order Checklist</vt:lpstr>
      <vt:lpstr>Ave Costs</vt:lpstr>
    </vt:vector>
  </TitlesOfParts>
  <Manager/>
  <Company>State of Iowa/DHR/DCAA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joe.miller@iowa.gov</dc:creator>
  <cp:keywords/>
  <dc:description/>
  <cp:lastModifiedBy>Schnetter, Michaela [HHS]</cp:lastModifiedBy>
  <cp:revision/>
  <cp:lastPrinted>2025-06-02T16:22:16Z</cp:lastPrinted>
  <dcterms:created xsi:type="dcterms:W3CDTF">1999-11-10T17:31:30Z</dcterms:created>
  <dcterms:modified xsi:type="dcterms:W3CDTF">2025-09-08T20:12:19Z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0x010100D98CA2E169A8A94FA07FDB980C2819AD</vt:lpwstr>
  </property>
  <property fmtid="{D5CDD505-2E9C-101B-9397-08002B2CF9AE}" pid="5" name="MediaServiceImageTags">
    <vt:lpwstr/>
  </property>
</Properties>
</file>