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360" yWindow="300" windowWidth="9180" windowHeight="6090"/>
  </bookViews>
  <sheets>
    <sheet name="Heat Loss" sheetId="1" r:id="rId1"/>
  </sheets>
  <calcPr calcId="125725"/>
</workbook>
</file>

<file path=xl/calcChain.xml><?xml version="1.0" encoding="utf-8"?>
<calcChain xmlns="http://schemas.openxmlformats.org/spreadsheetml/2006/main">
  <c r="J23" i="1"/>
  <c r="D23"/>
  <c r="H25"/>
  <c r="J25" s="1"/>
  <c r="H24"/>
  <c r="H23"/>
  <c r="D25"/>
  <c r="D24"/>
  <c r="J24" s="1"/>
  <c r="F22"/>
  <c r="J19" s="1"/>
  <c r="F21"/>
  <c r="D22"/>
  <c r="D21"/>
  <c r="J21" s="1"/>
  <c r="D3"/>
  <c r="J28" l="1"/>
  <c r="J18"/>
  <c r="J22"/>
  <c r="D20"/>
  <c r="J17" s="1"/>
  <c r="F20"/>
  <c r="J20"/>
  <c r="D28"/>
  <c r="H32" s="1"/>
  <c r="J32" s="1"/>
  <c r="F52"/>
  <c r="F55"/>
  <c r="J55" s="1"/>
  <c r="F56"/>
  <c r="J56" s="1"/>
  <c r="F62"/>
  <c r="H47" l="1"/>
  <c r="J47" s="1"/>
  <c r="H51"/>
  <c r="J51" s="1"/>
  <c r="H39"/>
  <c r="J39" s="1"/>
  <c r="H35"/>
  <c r="J35" s="1"/>
  <c r="H43"/>
  <c r="J43" s="1"/>
  <c r="H49"/>
  <c r="J49" s="1"/>
  <c r="H45"/>
  <c r="J45" s="1"/>
  <c r="H41"/>
  <c r="J41" s="1"/>
  <c r="H37"/>
  <c r="J37" s="1"/>
  <c r="H33"/>
  <c r="J33" s="1"/>
  <c r="C16"/>
  <c r="H59"/>
  <c r="H60"/>
  <c r="J60" s="1"/>
  <c r="H52"/>
  <c r="J52" s="1"/>
  <c r="H50"/>
  <c r="J50" s="1"/>
  <c r="H48"/>
  <c r="J48" s="1"/>
  <c r="H46"/>
  <c r="J46" s="1"/>
  <c r="H44"/>
  <c r="J44" s="1"/>
  <c r="H42"/>
  <c r="J42" s="1"/>
  <c r="H40"/>
  <c r="J40" s="1"/>
  <c r="H38"/>
  <c r="J38" s="1"/>
  <c r="H36"/>
  <c r="J36" s="1"/>
  <c r="H34"/>
  <c r="J34" s="1"/>
  <c r="J61" l="1"/>
  <c r="D59"/>
  <c r="J59" s="1"/>
  <c r="J63" l="1"/>
  <c r="H62"/>
  <c r="J62" s="1"/>
</calcChain>
</file>

<file path=xl/comments1.xml><?xml version="1.0" encoding="utf-8"?>
<comments xmlns="http://schemas.openxmlformats.org/spreadsheetml/2006/main">
  <authors>
    <author>ctaylor</author>
  </authors>
  <commentList>
    <comment ref="C15" authorId="0">
      <text>
        <r>
          <rPr>
            <sz val="10"/>
            <color indexed="81"/>
            <rFont val="Tahoma"/>
            <family val="2"/>
          </rPr>
          <t xml:space="preserve">The user enters this value based on the formula below:
NAC = (Target (post) Blower Door Reading x 60) / (17 x Volume)
</t>
        </r>
        <r>
          <rPr>
            <i/>
            <sz val="10"/>
            <color indexed="81"/>
            <rFont val="Tahoma"/>
            <family val="2"/>
          </rPr>
          <t>Natural Air Changes per Hour (NAC)</t>
        </r>
      </text>
    </comment>
    <comment ref="C16" authorId="0">
      <text>
        <r>
          <rPr>
            <sz val="9"/>
            <color indexed="81"/>
            <rFont val="Tahoma"/>
            <charset val="1"/>
          </rPr>
          <t>This number is calculated by the formula above.</t>
        </r>
      </text>
    </comment>
    <comment ref="D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F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H17" authorId="0">
      <text>
        <r>
          <rPr>
            <sz val="10"/>
            <color indexed="81"/>
            <rFont val="Tahoma"/>
            <family val="2"/>
          </rPr>
          <t>The user enters these above-grade values.</t>
        </r>
      </text>
    </comment>
    <comment ref="D20" authorId="0">
      <text>
        <r>
          <rPr>
            <sz val="10"/>
            <color indexed="81"/>
            <rFont val="Tahoma"/>
            <family val="2"/>
          </rPr>
          <t>The values in the cells above are  automatically entered in these cells.</t>
        </r>
      </text>
    </comment>
    <comment ref="F20" authorId="0">
      <text>
        <r>
          <rPr>
            <sz val="10"/>
            <color indexed="81"/>
            <rFont val="Tahoma"/>
            <family val="2"/>
          </rPr>
          <t>The values in the cells above are  automatically entered in these cells.</t>
        </r>
      </text>
    </comment>
    <comment ref="D23" authorId="0">
      <text>
        <r>
          <rPr>
            <sz val="9"/>
            <color indexed="81"/>
            <rFont val="Tahoma"/>
            <family val="2"/>
          </rPr>
          <t>These are calculated fields.
example: =(2*D17)+(2*F17)</t>
        </r>
      </text>
    </comment>
    <comment ref="H23" authorId="0">
      <text>
        <r>
          <rPr>
            <sz val="9"/>
            <color indexed="81"/>
            <rFont val="Tahoma"/>
            <family val="2"/>
          </rPr>
          <t>The values in the cells above are  automatically entered in these cells.</t>
        </r>
      </text>
    </comment>
    <comment ref="D26" authorId="0">
      <text>
        <r>
          <rPr>
            <sz val="9"/>
            <color indexed="81"/>
            <rFont val="Tahoma"/>
            <charset val="1"/>
          </rPr>
          <t>Indoor Dry-Bulb Design Temperature
*** The user enters this value ***
This is the indoor ambient air temperature, which the furnace can heat the house to. Average is 75-76 degrees.</t>
        </r>
      </text>
    </comment>
    <comment ref="J26" authorId="0">
      <text>
        <r>
          <rPr>
            <sz val="10"/>
            <color indexed="81"/>
            <rFont val="Tahoma"/>
            <family val="2"/>
          </rPr>
          <t>The user enters this value, which is the total window area from below (Window Information).</t>
        </r>
      </text>
    </comment>
    <comment ref="D27" authorId="0">
      <text>
        <r>
          <rPr>
            <sz val="10"/>
            <color indexed="81"/>
            <rFont val="Tahoma"/>
            <family val="2"/>
          </rPr>
          <t xml:space="preserve">*** The user enters this value ***
This information comes from Manual J, Eighth Edition, Addendum E - Weather Data Values 
http://www.acca.org/other-standard/addendum-e-manual-j-weather-data/ </t>
        </r>
      </text>
    </comment>
    <comment ref="J27" authorId="0">
      <text>
        <r>
          <rPr>
            <sz val="10"/>
            <color indexed="81"/>
            <rFont val="Tahoma"/>
            <family val="2"/>
          </rPr>
          <t>The user enters this value, which is the total door area from below (Exterior Door Information).</t>
        </r>
      </text>
    </comment>
    <comment ref="D30" authorId="0">
      <text>
        <r>
          <rPr>
            <sz val="10"/>
            <color indexed="81"/>
            <rFont val="Tahoma"/>
            <family val="2"/>
          </rPr>
          <t>User enters values below.</t>
        </r>
      </text>
    </comment>
    <comment ref="H30" authorId="0">
      <text>
        <r>
          <rPr>
            <sz val="10"/>
            <color indexed="81"/>
            <rFont val="Tahoma"/>
            <family val="2"/>
          </rPr>
          <t>The Design Temperature Difference is automatically entered into the cells below.</t>
        </r>
      </text>
    </comment>
    <comment ref="F34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38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42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47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F51" authorId="0">
      <text>
        <r>
          <rPr>
            <sz val="10"/>
            <color indexed="81"/>
            <rFont val="Tahoma"/>
            <family val="2"/>
          </rPr>
          <t>User enters this value.
(see below to determine U-Value)</t>
        </r>
      </text>
    </comment>
    <comment ref="D53" authorId="0">
      <text>
        <r>
          <rPr>
            <sz val="9"/>
            <color indexed="81"/>
            <rFont val="Tahoma"/>
            <family val="2"/>
          </rPr>
          <t>User enters values below.</t>
        </r>
      </text>
    </comment>
    <comment ref="H57" authorId="0">
      <text>
        <r>
          <rPr>
            <sz val="9"/>
            <color indexed="81"/>
            <rFont val="Tahoma"/>
            <family val="2"/>
          </rPr>
          <t>This value is automatically inserted from above (design temperature difference).</t>
        </r>
      </text>
    </comment>
    <comment ref="D59" authorId="0">
      <text>
        <r>
          <rPr>
            <sz val="9"/>
            <color indexed="81"/>
            <rFont val="Tahoma"/>
            <family val="2"/>
          </rPr>
          <t xml:space="preserve">This value is automatically inserted from above (air infiltration rate). </t>
        </r>
      </text>
    </comment>
    <comment ref="D60" authorId="0">
      <text>
        <r>
          <rPr>
            <sz val="9"/>
            <color indexed="81"/>
            <rFont val="Tahoma"/>
            <family val="2"/>
          </rPr>
          <t xml:space="preserve">User enters this value which is the recommended continuous ventilation according to ASHRAE recommendation or ERV, if one was installed.
 </t>
        </r>
      </text>
    </comment>
    <comment ref="D61" authorId="0">
      <text>
        <r>
          <rPr>
            <sz val="9"/>
            <color indexed="81"/>
            <rFont val="Tahoma"/>
            <family val="2"/>
          </rPr>
          <t>User enters the value below.</t>
        </r>
      </text>
    </comment>
  </commentList>
</comments>
</file>

<file path=xl/sharedStrings.xml><?xml version="1.0" encoding="utf-8"?>
<sst xmlns="http://schemas.openxmlformats.org/spreadsheetml/2006/main" count="190" uniqueCount="81">
  <si>
    <t>Residential Heat Loss Calculation Worksheet</t>
  </si>
  <si>
    <t>Project Name:</t>
  </si>
  <si>
    <t>Zone Name:</t>
  </si>
  <si>
    <t>Prepared By:</t>
  </si>
  <si>
    <t>Prepared For:</t>
  </si>
  <si>
    <t>Air Infiltration Rate (CFM)</t>
  </si>
  <si>
    <t>x</t>
  </si>
  <si>
    <t>=</t>
  </si>
  <si>
    <t>Indoor Dry-Bulb Design Temperature</t>
  </si>
  <si>
    <t>Less Window Area:</t>
  </si>
  <si>
    <t>Outdoor Dry-Bulb Design Temperature</t>
  </si>
  <si>
    <t>Less Door Area:</t>
  </si>
  <si>
    <t>Design Temperature Difference:</t>
  </si>
  <si>
    <t>Actual Wall Area:</t>
  </si>
  <si>
    <t>Structural Element</t>
  </si>
  <si>
    <t>2 x 4 (R-13)+</t>
  </si>
  <si>
    <t>2 x 6 (R-19)+</t>
  </si>
  <si>
    <t>Other</t>
  </si>
  <si>
    <t>Window Information</t>
  </si>
  <si>
    <t>Single Pane</t>
  </si>
  <si>
    <t>Double Pane</t>
  </si>
  <si>
    <t>Deluxe with Storm</t>
  </si>
  <si>
    <t>Exterior Door Information</t>
  </si>
  <si>
    <t>Solid-Core Wood</t>
  </si>
  <si>
    <t>1-3/4" 24 ga. Steel</t>
  </si>
  <si>
    <t>1-3/4" 18 ga. Steel</t>
  </si>
  <si>
    <t>R-38+</t>
  </si>
  <si>
    <t>R-40+</t>
  </si>
  <si>
    <t>R-42+</t>
  </si>
  <si>
    <t>R-44+</t>
  </si>
  <si>
    <t>2 x 8 (R-24)+</t>
  </si>
  <si>
    <t>2 x 10 (R-28)+</t>
  </si>
  <si>
    <t>2 x 12 (R-33)+</t>
  </si>
  <si>
    <t>Cement Slab</t>
  </si>
  <si>
    <t>Slab on Grade</t>
  </si>
  <si>
    <t>Loss Factor</t>
  </si>
  <si>
    <t>Floor</t>
  </si>
  <si>
    <t>BTUH per Sq. Ft.</t>
  </si>
  <si>
    <t>Walls</t>
  </si>
  <si>
    <t>Air Losses</t>
  </si>
  <si>
    <t>Infiltration</t>
  </si>
  <si>
    <t>Ventilation &amp; Make-Up</t>
  </si>
  <si>
    <t>Duct Loss</t>
  </si>
  <si>
    <t>Yes / No</t>
  </si>
  <si>
    <t>HL Factor</t>
  </si>
  <si>
    <t>Subtotal</t>
  </si>
  <si>
    <t>No</t>
  </si>
  <si>
    <t>Total Heat Loss:</t>
  </si>
  <si>
    <t>ECONAR Energy Systems Corporation</t>
  </si>
  <si>
    <t>Roof/Ceiling Information</t>
  </si>
  <si>
    <t>Above Grade Exposed Floor (crawlspace)</t>
  </si>
  <si>
    <t>Structural Element Description</t>
  </si>
  <si>
    <t>Air Loss Description</t>
  </si>
  <si>
    <t>Below Grade Elements</t>
  </si>
  <si>
    <t>Air CFM</t>
  </si>
  <si>
    <t>Temperature Difference</t>
  </si>
  <si>
    <t>Zone Length</t>
  </si>
  <si>
    <t>Zone Width</t>
  </si>
  <si>
    <t>Zone Height</t>
  </si>
  <si>
    <t>Total Cubic or Square Feet</t>
  </si>
  <si>
    <t>Approxmate Air Changes/Hour</t>
  </si>
  <si>
    <t>Degrees Farenheit</t>
  </si>
  <si>
    <t>Above Grade Exterior Wall Info</t>
  </si>
  <si>
    <t>Area (square feet)</t>
  </si>
  <si>
    <t>Element    U-Value</t>
  </si>
  <si>
    <t>Total BTUH</t>
  </si>
  <si>
    <t>BTUH                                       Loss Factor</t>
  </si>
  <si>
    <t>Is ductwork in an unconditioned space?</t>
  </si>
  <si>
    <t>("+" Indicates inside and outside air film is calculated in U-Value)</t>
  </si>
  <si>
    <t>(U-Value = 1 / R-Value = BTUH / Square Feet / Degree Farenheit Temperature Design)</t>
  </si>
  <si>
    <t>(Air Loss Factor = BTUH / CFM / Degree Farenheit Temperature Design)</t>
  </si>
  <si>
    <t>Approximate Zone Volume 1 (cubic feet)</t>
  </si>
  <si>
    <t>Approximate Zone Volume 2 (cubic feet)</t>
  </si>
  <si>
    <t>Approximate Zone Volume 3 (cubic feet)</t>
  </si>
  <si>
    <t>Approximate Zone Area 1 (square feet)</t>
  </si>
  <si>
    <t>Approximate Zone Area 2 (square feet)</t>
  </si>
  <si>
    <t>Approximate Zone Area 3 (square feet)</t>
  </si>
  <si>
    <t>Approximate Exposed Wall Area 1 (square feet)</t>
  </si>
  <si>
    <t>Approximate Exposed Wall Area 2 (square feet)</t>
  </si>
  <si>
    <t>Approximate Exposed Wall Area 3 (square feet)</t>
  </si>
  <si>
    <t>Rev. 12-31-14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</si>
</sst>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mm/dd/yy"/>
  </numFmts>
  <fonts count="15">
    <font>
      <sz val="10"/>
      <name val="Arial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i/>
      <sz val="10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7"/>
      <name val="Arial"/>
      <family val="2"/>
    </font>
    <font>
      <sz val="9"/>
      <color indexed="81"/>
      <name val="Tahoma"/>
      <charset val="1"/>
    </font>
    <font>
      <sz val="8"/>
      <name val="Arial"/>
      <family val="2"/>
    </font>
    <font>
      <sz val="9"/>
      <color rgb="FF0000CC"/>
      <name val="Arial"/>
      <family val="2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lightUp">
        <bgColor theme="0" tint="-0.14999847407452621"/>
      </patternFill>
    </fill>
    <fill>
      <patternFill patternType="lightUp"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 tint="-0.249977111117893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2" fillId="0" borderId="0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0" fillId="5" borderId="0" xfId="0" applyFill="1"/>
    <xf numFmtId="0" fontId="9" fillId="0" borderId="0" xfId="0" applyFont="1"/>
    <xf numFmtId="0" fontId="10" fillId="0" borderId="3" xfId="0" applyFont="1" applyBorder="1" applyAlignment="1" applyProtection="1">
      <alignment horizontal="center" vertical="center"/>
      <protection locked="0"/>
    </xf>
    <xf numFmtId="0" fontId="9" fillId="5" borderId="0" xfId="0" applyFont="1" applyFill="1"/>
    <xf numFmtId="3" fontId="8" fillId="0" borderId="7" xfId="0" applyNumberFormat="1" applyFont="1" applyBorder="1" applyAlignment="1">
      <alignment horizontal="center" vertical="center"/>
    </xf>
    <xf numFmtId="4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3" fontId="8" fillId="5" borderId="3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>
      <alignment horizontal="center" vertical="center"/>
    </xf>
    <xf numFmtId="3" fontId="8" fillId="5" borderId="7" xfId="0" applyNumberFormat="1" applyFont="1" applyFill="1" applyBorder="1" applyAlignment="1">
      <alignment horizontal="center" vertical="center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3" fontId="10" fillId="5" borderId="8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3" fontId="8" fillId="5" borderId="0" xfId="0" applyNumberFormat="1" applyFont="1" applyFill="1" applyAlignment="1">
      <alignment horizontal="center" vertical="center"/>
    </xf>
    <xf numFmtId="3" fontId="10" fillId="0" borderId="6" xfId="0" applyNumberFormat="1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 applyProtection="1">
      <alignment horizontal="center" vertical="center"/>
      <protection locked="0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  <xf numFmtId="164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 vertical="center"/>
    </xf>
    <xf numFmtId="49" fontId="8" fillId="8" borderId="6" xfId="0" applyNumberFormat="1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49" fontId="8" fillId="8" borderId="3" xfId="0" applyNumberFormat="1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49" fontId="8" fillId="8" borderId="7" xfId="0" applyNumberFormat="1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 wrapText="1"/>
    </xf>
    <xf numFmtId="3" fontId="10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8" borderId="27" xfId="0" applyFont="1" applyFill="1" applyBorder="1" applyAlignment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0" fontId="9" fillId="8" borderId="27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49" fontId="8" fillId="8" borderId="27" xfId="0" applyNumberFormat="1" applyFont="1" applyFill="1" applyBorder="1" applyAlignment="1" applyProtection="1">
      <alignment horizontal="center" vertical="center"/>
    </xf>
    <xf numFmtId="3" fontId="9" fillId="0" borderId="27" xfId="0" applyNumberFormat="1" applyFont="1" applyFill="1" applyBorder="1" applyAlignment="1" applyProtection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49" fontId="8" fillId="8" borderId="8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horizontal="center" vertical="center"/>
    </xf>
    <xf numFmtId="3" fontId="10" fillId="5" borderId="7" xfId="0" applyNumberFormat="1" applyFont="1" applyFill="1" applyBorder="1" applyAlignment="1" applyProtection="1">
      <alignment horizontal="center" vertical="center"/>
      <protection locked="0"/>
    </xf>
    <xf numFmtId="2" fontId="9" fillId="5" borderId="21" xfId="0" applyNumberFormat="1" applyFont="1" applyFill="1" applyBorder="1" applyAlignment="1">
      <alignment horizontal="center" vertical="center"/>
    </xf>
    <xf numFmtId="3" fontId="9" fillId="5" borderId="7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>
      <alignment horizontal="center" vertical="center"/>
    </xf>
    <xf numFmtId="49" fontId="9" fillId="9" borderId="8" xfId="0" applyNumberFormat="1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2" fontId="9" fillId="5" borderId="10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0" fontId="9" fillId="5" borderId="0" xfId="0" applyFont="1" applyFill="1" applyAlignment="1" applyProtection="1">
      <alignment vertical="center"/>
      <protection locked="0"/>
    </xf>
    <xf numFmtId="49" fontId="8" fillId="4" borderId="5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/>
    </xf>
    <xf numFmtId="4" fontId="9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8" fillId="4" borderId="4" xfId="0" applyNumberFormat="1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4" fontId="14" fillId="5" borderId="8" xfId="0" applyNumberFormat="1" applyFont="1" applyFill="1" applyBorder="1" applyAlignment="1" applyProtection="1">
      <alignment horizontal="center" vertical="center"/>
      <protection locked="0"/>
    </xf>
    <xf numFmtId="4" fontId="9" fillId="5" borderId="5" xfId="0" applyNumberFormat="1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4" fontId="9" fillId="5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49" fontId="8" fillId="4" borderId="28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4" xfId="0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0" fontId="8" fillId="8" borderId="16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49" fontId="8" fillId="4" borderId="28" xfId="0" applyNumberFormat="1" applyFont="1" applyFill="1" applyBorder="1" applyAlignment="1">
      <alignment horizontal="center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9" fillId="8" borderId="5" xfId="0" applyNumberFormat="1" applyFont="1" applyFill="1" applyBorder="1" applyAlignment="1">
      <alignment horizontal="center" vertical="center" wrapText="1"/>
    </xf>
    <xf numFmtId="49" fontId="9" fillId="8" borderId="24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10" fillId="8" borderId="21" xfId="0" applyFont="1" applyFill="1" applyBorder="1" applyAlignment="1" applyProtection="1">
      <alignment horizontal="center" vertical="center"/>
      <protection locked="0"/>
    </xf>
    <xf numFmtId="0" fontId="10" fillId="8" borderId="23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8" borderId="28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0" fontId="9" fillId="8" borderId="2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9" fillId="8" borderId="9" xfId="0" applyFont="1" applyFill="1" applyBorder="1" applyAlignment="1">
      <alignment horizontal="right" vertical="center"/>
    </xf>
    <xf numFmtId="0" fontId="9" fillId="8" borderId="10" xfId="0" applyFont="1" applyFill="1" applyBorder="1" applyAlignment="1">
      <alignment vertical="center"/>
    </xf>
    <xf numFmtId="0" fontId="9" fillId="8" borderId="11" xfId="0" applyFont="1" applyFill="1" applyBorder="1" applyAlignment="1">
      <alignment vertical="center"/>
    </xf>
    <xf numFmtId="0" fontId="9" fillId="8" borderId="13" xfId="0" applyFont="1" applyFill="1" applyBorder="1" applyAlignment="1">
      <alignment horizontal="right" vertical="center"/>
    </xf>
    <xf numFmtId="0" fontId="9" fillId="8" borderId="2" xfId="0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0" fontId="8" fillId="5" borderId="17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9" fillId="8" borderId="13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left" vertical="center"/>
    </xf>
    <xf numFmtId="0" fontId="9" fillId="8" borderId="14" xfId="0" applyFont="1" applyFill="1" applyBorder="1" applyAlignment="1">
      <alignment horizontal="left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9" fillId="5" borderId="0" xfId="0" applyFont="1" applyFill="1" applyAlignment="1">
      <alignment horizontal="left" vertical="center"/>
    </xf>
    <xf numFmtId="0" fontId="8" fillId="4" borderId="2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9" fillId="8" borderId="9" xfId="0" applyFont="1" applyFill="1" applyBorder="1" applyAlignment="1">
      <alignment horizontal="left" vertical="center"/>
    </xf>
    <xf numFmtId="0" fontId="9" fillId="8" borderId="10" xfId="0" applyFont="1" applyFill="1" applyBorder="1" applyAlignment="1">
      <alignment horizontal="left" vertical="center"/>
    </xf>
    <xf numFmtId="0" fontId="9" fillId="8" borderId="11" xfId="0" applyFont="1" applyFill="1" applyBorder="1" applyAlignment="1">
      <alignment horizontal="left" vertical="center"/>
    </xf>
    <xf numFmtId="3" fontId="9" fillId="7" borderId="32" xfId="0" applyNumberFormat="1" applyFont="1" applyFill="1" applyBorder="1" applyAlignment="1">
      <alignment horizontal="center" vertical="center"/>
    </xf>
    <xf numFmtId="3" fontId="9" fillId="7" borderId="11" xfId="0" applyNumberFormat="1" applyFont="1" applyFill="1" applyBorder="1" applyAlignment="1">
      <alignment horizontal="center" vertical="center"/>
    </xf>
    <xf numFmtId="3" fontId="9" fillId="6" borderId="28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49" fontId="9" fillId="8" borderId="8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9" fillId="4" borderId="2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center"/>
    </xf>
    <xf numFmtId="0" fontId="9" fillId="8" borderId="23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11" fillId="5" borderId="31" xfId="0" applyFont="1" applyFill="1" applyBorder="1" applyAlignment="1">
      <alignment horizontal="left" vertical="center"/>
    </xf>
    <xf numFmtId="0" fontId="11" fillId="5" borderId="32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66"/>
  <sheetViews>
    <sheetView tabSelected="1" zoomScaleNormal="100" workbookViewId="0">
      <selection activeCell="A16" sqref="A16:B16"/>
    </sheetView>
  </sheetViews>
  <sheetFormatPr defaultRowHeight="12.75"/>
  <cols>
    <col min="1" max="1" width="13.7109375" customWidth="1"/>
    <col min="2" max="2" width="11.28515625" customWidth="1"/>
    <col min="3" max="3" width="13.140625" customWidth="1"/>
    <col min="4" max="4" width="11.140625" customWidth="1"/>
    <col min="5" max="5" width="2.7109375" customWidth="1"/>
    <col min="6" max="6" width="9.7109375" customWidth="1"/>
    <col min="7" max="7" width="2.7109375" customWidth="1"/>
    <col min="8" max="8" width="12.7109375" customWidth="1"/>
    <col min="9" max="9" width="2.7109375" customWidth="1"/>
    <col min="10" max="10" width="12.7109375" customWidth="1"/>
  </cols>
  <sheetData>
    <row r="1" spans="1:11">
      <c r="A1" s="2"/>
      <c r="B1" s="161" t="s">
        <v>48</v>
      </c>
      <c r="C1" s="161"/>
      <c r="D1" s="162"/>
      <c r="E1" s="162"/>
      <c r="F1" s="162"/>
      <c r="G1" s="162"/>
      <c r="H1" s="162"/>
      <c r="I1" s="2"/>
      <c r="J1" s="3"/>
    </row>
    <row r="2" spans="1:11" ht="18">
      <c r="A2" s="2"/>
      <c r="B2" s="163" t="s">
        <v>0</v>
      </c>
      <c r="C2" s="163"/>
      <c r="D2" s="164"/>
      <c r="E2" s="164"/>
      <c r="F2" s="164"/>
      <c r="G2" s="164"/>
      <c r="H2" s="164"/>
      <c r="I2" s="2"/>
      <c r="J2" s="2"/>
    </row>
    <row r="3" spans="1:11">
      <c r="A3" s="2"/>
      <c r="B3" s="2"/>
      <c r="C3" s="2"/>
      <c r="D3" s="165">
        <f ca="1">NOW()</f>
        <v>42019.630342013887</v>
      </c>
      <c r="E3" s="165"/>
      <c r="F3" s="2"/>
      <c r="G3" s="2"/>
      <c r="H3" s="2"/>
      <c r="I3" s="2"/>
      <c r="J3" s="2"/>
    </row>
    <row r="4" spans="1:11">
      <c r="A4" s="2"/>
      <c r="B4" s="2"/>
      <c r="C4" s="2"/>
      <c r="D4" s="4"/>
      <c r="E4" s="4"/>
      <c r="F4" s="2"/>
      <c r="G4" s="2"/>
      <c r="H4" s="2"/>
      <c r="I4" s="2"/>
      <c r="J4" s="2"/>
    </row>
    <row r="5" spans="1:11">
      <c r="A5" s="5" t="s">
        <v>1</v>
      </c>
      <c r="B5" s="205"/>
      <c r="C5" s="206"/>
      <c r="D5" s="4"/>
      <c r="E5" s="4"/>
      <c r="F5" s="203" t="s">
        <v>2</v>
      </c>
      <c r="G5" s="204"/>
      <c r="H5" s="205"/>
      <c r="I5" s="207"/>
      <c r="J5" s="206"/>
    </row>
    <row r="6" spans="1:11">
      <c r="A6" s="5"/>
      <c r="B6" s="13"/>
      <c r="C6" s="13"/>
      <c r="D6" s="4"/>
      <c r="E6" s="4"/>
      <c r="F6" s="5"/>
      <c r="G6" s="6"/>
      <c r="H6" s="13"/>
      <c r="I6" s="13"/>
      <c r="J6" s="13"/>
    </row>
    <row r="7" spans="1:11">
      <c r="A7" s="5" t="s">
        <v>3</v>
      </c>
      <c r="B7" s="2"/>
      <c r="C7" s="2"/>
      <c r="D7" s="2"/>
      <c r="E7" s="2"/>
      <c r="F7" s="5" t="s">
        <v>4</v>
      </c>
      <c r="G7" s="2"/>
      <c r="H7" s="2"/>
      <c r="I7" s="2"/>
      <c r="J7" s="2"/>
    </row>
    <row r="8" spans="1:11">
      <c r="A8" s="182"/>
      <c r="B8" s="183"/>
      <c r="C8" s="184"/>
      <c r="D8" s="7"/>
      <c r="E8" s="2"/>
      <c r="F8" s="182"/>
      <c r="G8" s="183"/>
      <c r="H8" s="183"/>
      <c r="I8" s="183"/>
      <c r="J8" s="184"/>
    </row>
    <row r="9" spans="1:11">
      <c r="A9" s="179"/>
      <c r="B9" s="180"/>
      <c r="C9" s="181"/>
      <c r="D9" s="8"/>
      <c r="E9" s="2"/>
      <c r="F9" s="209"/>
      <c r="G9" s="210"/>
      <c r="H9" s="210"/>
      <c r="I9" s="210"/>
      <c r="J9" s="211"/>
    </row>
    <row r="10" spans="1:11">
      <c r="A10" s="179"/>
      <c r="B10" s="180"/>
      <c r="C10" s="181"/>
      <c r="D10" s="8"/>
      <c r="E10" s="2"/>
      <c r="F10" s="209"/>
      <c r="G10" s="210"/>
      <c r="H10" s="210"/>
      <c r="I10" s="210"/>
      <c r="J10" s="211"/>
    </row>
    <row r="11" spans="1:11">
      <c r="A11" s="179"/>
      <c r="B11" s="180"/>
      <c r="C11" s="181"/>
      <c r="D11" s="8"/>
      <c r="E11" s="2"/>
      <c r="F11" s="209"/>
      <c r="G11" s="210"/>
      <c r="H11" s="210"/>
      <c r="I11" s="210"/>
      <c r="J11" s="211"/>
    </row>
    <row r="12" spans="1:11">
      <c r="A12" s="179"/>
      <c r="B12" s="180"/>
      <c r="C12" s="181"/>
      <c r="D12" s="6"/>
      <c r="E12" s="2"/>
      <c r="F12" s="209"/>
      <c r="G12" s="210"/>
      <c r="H12" s="210"/>
      <c r="I12" s="210"/>
      <c r="J12" s="211"/>
    </row>
    <row r="13" spans="1:11">
      <c r="A13" s="11"/>
      <c r="B13" s="10"/>
      <c r="C13" s="12"/>
      <c r="D13" s="6"/>
      <c r="E13" s="2"/>
      <c r="F13" s="14"/>
      <c r="G13" s="15"/>
      <c r="H13" s="15"/>
      <c r="I13" s="15"/>
      <c r="J13" s="16"/>
      <c r="K13" s="1"/>
    </row>
    <row r="14" spans="1:11">
      <c r="A14" s="9"/>
      <c r="B14" s="9"/>
      <c r="C14" s="9"/>
      <c r="D14" s="6"/>
      <c r="E14" s="2"/>
      <c r="F14" s="9"/>
      <c r="G14" s="9"/>
      <c r="H14" s="9"/>
      <c r="I14" s="9"/>
      <c r="J14" s="9"/>
      <c r="K14" s="1"/>
    </row>
    <row r="15" spans="1:11" s="18" customFormat="1" ht="12">
      <c r="A15" s="174" t="s">
        <v>60</v>
      </c>
      <c r="B15" s="176"/>
      <c r="C15" s="19">
        <v>0.5</v>
      </c>
      <c r="D15" s="127" t="s">
        <v>56</v>
      </c>
      <c r="E15" s="177"/>
      <c r="F15" s="127" t="s">
        <v>57</v>
      </c>
      <c r="G15" s="177"/>
      <c r="H15" s="127" t="s">
        <v>58</v>
      </c>
      <c r="I15" s="177"/>
      <c r="J15" s="127" t="s">
        <v>59</v>
      </c>
      <c r="K15" s="20"/>
    </row>
    <row r="16" spans="1:11" s="18" customFormat="1" thickBot="1">
      <c r="A16" s="215" t="s">
        <v>5</v>
      </c>
      <c r="B16" s="216"/>
      <c r="C16" s="21">
        <f>$J$17*C15*0.0167</f>
        <v>96.191999999999993</v>
      </c>
      <c r="D16" s="128"/>
      <c r="E16" s="178"/>
      <c r="F16" s="128"/>
      <c r="G16" s="178"/>
      <c r="H16" s="128"/>
      <c r="I16" s="178"/>
      <c r="J16" s="128"/>
      <c r="K16" s="20"/>
    </row>
    <row r="17" spans="1:11" s="18" customFormat="1" ht="12">
      <c r="A17" s="217" t="s">
        <v>71</v>
      </c>
      <c r="B17" s="218"/>
      <c r="C17" s="219"/>
      <c r="D17" s="22">
        <v>60</v>
      </c>
      <c r="E17" s="23" t="s">
        <v>6</v>
      </c>
      <c r="F17" s="22">
        <v>24</v>
      </c>
      <c r="G17" s="23" t="s">
        <v>6</v>
      </c>
      <c r="H17" s="22">
        <v>8</v>
      </c>
      <c r="I17" s="24" t="s">
        <v>7</v>
      </c>
      <c r="J17" s="25">
        <f>D20*F20*H17</f>
        <v>11520</v>
      </c>
      <c r="K17" s="20"/>
    </row>
    <row r="18" spans="1:11" s="18" customFormat="1" ht="12">
      <c r="A18" s="103" t="s">
        <v>72</v>
      </c>
      <c r="B18" s="104"/>
      <c r="C18" s="105"/>
      <c r="D18" s="92">
        <v>40</v>
      </c>
      <c r="E18" s="84" t="s">
        <v>6</v>
      </c>
      <c r="F18" s="92">
        <v>13</v>
      </c>
      <c r="G18" s="84" t="s">
        <v>6</v>
      </c>
      <c r="H18" s="92">
        <v>8</v>
      </c>
      <c r="I18" s="91" t="s">
        <v>7</v>
      </c>
      <c r="J18" s="79">
        <f>D21*F21*H18</f>
        <v>4160</v>
      </c>
      <c r="K18" s="20"/>
    </row>
    <row r="19" spans="1:11" s="18" customFormat="1" thickBot="1">
      <c r="A19" s="106" t="s">
        <v>73</v>
      </c>
      <c r="B19" s="107"/>
      <c r="C19" s="108"/>
      <c r="D19" s="97">
        <v>20</v>
      </c>
      <c r="E19" s="31" t="s">
        <v>6</v>
      </c>
      <c r="F19" s="97">
        <v>21</v>
      </c>
      <c r="G19" s="31" t="s">
        <v>6</v>
      </c>
      <c r="H19" s="97">
        <v>9</v>
      </c>
      <c r="I19" s="33" t="s">
        <v>7</v>
      </c>
      <c r="J19" s="34">
        <f>D22*F22*H19</f>
        <v>3780</v>
      </c>
      <c r="K19" s="20"/>
    </row>
    <row r="20" spans="1:11" s="18" customFormat="1" ht="12">
      <c r="A20" s="109" t="s">
        <v>74</v>
      </c>
      <c r="B20" s="110"/>
      <c r="C20" s="111"/>
      <c r="D20" s="95">
        <f>D17</f>
        <v>60</v>
      </c>
      <c r="E20" s="84" t="s">
        <v>6</v>
      </c>
      <c r="F20" s="95">
        <f>F17</f>
        <v>24</v>
      </c>
      <c r="G20" s="84" t="s">
        <v>6</v>
      </c>
      <c r="H20" s="96"/>
      <c r="I20" s="91" t="s">
        <v>7</v>
      </c>
      <c r="J20" s="79">
        <f>D17*F17</f>
        <v>1440</v>
      </c>
      <c r="K20" s="20"/>
    </row>
    <row r="21" spans="1:11" s="18" customFormat="1" ht="12">
      <c r="A21" s="103" t="s">
        <v>75</v>
      </c>
      <c r="B21" s="104"/>
      <c r="C21" s="105"/>
      <c r="D21" s="86">
        <f>D18</f>
        <v>40</v>
      </c>
      <c r="E21" s="87" t="s">
        <v>6</v>
      </c>
      <c r="F21" s="86">
        <f>F18</f>
        <v>13</v>
      </c>
      <c r="G21" s="87" t="s">
        <v>6</v>
      </c>
      <c r="H21" s="88"/>
      <c r="I21" s="89" t="s">
        <v>7</v>
      </c>
      <c r="J21" s="90">
        <f>D21*F21</f>
        <v>520</v>
      </c>
      <c r="K21" s="20"/>
    </row>
    <row r="22" spans="1:11" s="18" customFormat="1" thickBot="1">
      <c r="A22" s="106" t="s">
        <v>76</v>
      </c>
      <c r="B22" s="107"/>
      <c r="C22" s="108"/>
      <c r="D22" s="30">
        <f>D19</f>
        <v>20</v>
      </c>
      <c r="E22" s="31" t="s">
        <v>6</v>
      </c>
      <c r="F22" s="30">
        <f>F19</f>
        <v>21</v>
      </c>
      <c r="G22" s="31" t="s">
        <v>6</v>
      </c>
      <c r="H22" s="32"/>
      <c r="I22" s="33" t="s">
        <v>7</v>
      </c>
      <c r="J22" s="34">
        <f>D22*F22</f>
        <v>420</v>
      </c>
      <c r="K22" s="20"/>
    </row>
    <row r="23" spans="1:11" s="18" customFormat="1" ht="12">
      <c r="A23" s="109" t="s">
        <v>77</v>
      </c>
      <c r="B23" s="110"/>
      <c r="C23" s="111"/>
      <c r="D23" s="93">
        <f>(2*D17)+(2*F17)</f>
        <v>168</v>
      </c>
      <c r="E23" s="98" t="s">
        <v>6</v>
      </c>
      <c r="F23" s="100"/>
      <c r="G23" s="98" t="s">
        <v>6</v>
      </c>
      <c r="H23" s="101">
        <f>H17</f>
        <v>8</v>
      </c>
      <c r="I23" s="83"/>
      <c r="J23" s="94">
        <f>D23*H23</f>
        <v>1344</v>
      </c>
      <c r="K23" s="20"/>
    </row>
    <row r="24" spans="1:11" s="18" customFormat="1" ht="12">
      <c r="A24" s="103" t="s">
        <v>78</v>
      </c>
      <c r="B24" s="104"/>
      <c r="C24" s="105"/>
      <c r="D24" s="86">
        <f>(2*D18)+(2*F18)</f>
        <v>106</v>
      </c>
      <c r="E24" s="87" t="s">
        <v>6</v>
      </c>
      <c r="F24" s="27"/>
      <c r="G24" s="87" t="s">
        <v>6</v>
      </c>
      <c r="H24" s="102">
        <f>H18</f>
        <v>8</v>
      </c>
      <c r="I24" s="89"/>
      <c r="J24" s="90">
        <f>D24*H24</f>
        <v>848</v>
      </c>
      <c r="K24" s="20"/>
    </row>
    <row r="25" spans="1:11" s="18" customFormat="1" thickBot="1">
      <c r="A25" s="106" t="s">
        <v>79</v>
      </c>
      <c r="B25" s="107"/>
      <c r="C25" s="108"/>
      <c r="D25" s="30">
        <f>(2*D19)+(2*F19)</f>
        <v>82</v>
      </c>
      <c r="E25" s="31" t="s">
        <v>6</v>
      </c>
      <c r="F25" s="99"/>
      <c r="G25" s="31" t="s">
        <v>6</v>
      </c>
      <c r="H25" s="30">
        <f>H19</f>
        <v>9</v>
      </c>
      <c r="I25" s="33" t="s">
        <v>7</v>
      </c>
      <c r="J25" s="34">
        <f>D25*H25</f>
        <v>738</v>
      </c>
      <c r="K25" s="20"/>
    </row>
    <row r="26" spans="1:11" s="18" customFormat="1" ht="12">
      <c r="A26" s="196" t="s">
        <v>8</v>
      </c>
      <c r="B26" s="197"/>
      <c r="C26" s="198"/>
      <c r="D26" s="35">
        <v>70</v>
      </c>
      <c r="E26" s="220" t="s">
        <v>61</v>
      </c>
      <c r="F26" s="221"/>
      <c r="G26" s="166" t="s">
        <v>9</v>
      </c>
      <c r="H26" s="167"/>
      <c r="I26" s="168"/>
      <c r="J26" s="36">
        <v>153</v>
      </c>
      <c r="K26" s="20"/>
    </row>
    <row r="27" spans="1:11" s="18" customFormat="1" ht="12">
      <c r="A27" s="174" t="s">
        <v>10</v>
      </c>
      <c r="B27" s="175"/>
      <c r="C27" s="176"/>
      <c r="D27" s="37">
        <v>-15</v>
      </c>
      <c r="E27" s="155" t="s">
        <v>61</v>
      </c>
      <c r="F27" s="156"/>
      <c r="G27" s="169" t="s">
        <v>11</v>
      </c>
      <c r="H27" s="170"/>
      <c r="I27" s="171"/>
      <c r="J27" s="37">
        <v>120</v>
      </c>
      <c r="K27" s="20"/>
    </row>
    <row r="28" spans="1:11" s="18" customFormat="1" ht="12">
      <c r="A28" s="172" t="s">
        <v>12</v>
      </c>
      <c r="B28" s="173"/>
      <c r="C28" s="173"/>
      <c r="D28" s="38">
        <f>D26-D27</f>
        <v>85</v>
      </c>
      <c r="E28" s="39"/>
      <c r="F28" s="39"/>
      <c r="G28" s="172" t="s">
        <v>13</v>
      </c>
      <c r="H28" s="173"/>
      <c r="I28" s="173"/>
      <c r="J28" s="40">
        <f>SUM(J23:J25)-J26-J27</f>
        <v>2657</v>
      </c>
      <c r="K28" s="20"/>
    </row>
    <row r="29" spans="1:11" s="18" customFormat="1" ht="12">
      <c r="A29" s="39"/>
      <c r="B29" s="38"/>
      <c r="C29" s="38"/>
      <c r="D29" s="39"/>
      <c r="E29" s="39"/>
      <c r="F29" s="39"/>
      <c r="G29" s="39"/>
      <c r="H29" s="39"/>
      <c r="I29" s="39"/>
      <c r="J29" s="39"/>
      <c r="K29" s="20"/>
    </row>
    <row r="30" spans="1:11" s="18" customFormat="1" ht="12" customHeight="1">
      <c r="A30" s="127" t="s">
        <v>14</v>
      </c>
      <c r="B30" s="123" t="s">
        <v>51</v>
      </c>
      <c r="C30" s="124"/>
      <c r="D30" s="127" t="s">
        <v>63</v>
      </c>
      <c r="E30" s="177"/>
      <c r="F30" s="127" t="s">
        <v>64</v>
      </c>
      <c r="G30" s="177"/>
      <c r="H30" s="127" t="s">
        <v>55</v>
      </c>
      <c r="I30" s="177"/>
      <c r="J30" s="127" t="s">
        <v>65</v>
      </c>
      <c r="K30" s="20"/>
    </row>
    <row r="31" spans="1:11" s="18" customFormat="1" ht="13.5" customHeight="1" thickBot="1">
      <c r="A31" s="128"/>
      <c r="B31" s="125"/>
      <c r="C31" s="126"/>
      <c r="D31" s="128"/>
      <c r="E31" s="178"/>
      <c r="F31" s="128"/>
      <c r="G31" s="178"/>
      <c r="H31" s="128"/>
      <c r="I31" s="178"/>
      <c r="J31" s="128"/>
      <c r="K31" s="20"/>
    </row>
    <row r="32" spans="1:11" s="18" customFormat="1" ht="12.75" customHeight="1">
      <c r="A32" s="139" t="s">
        <v>62</v>
      </c>
      <c r="B32" s="133" t="s">
        <v>15</v>
      </c>
      <c r="C32" s="134"/>
      <c r="D32" s="41"/>
      <c r="E32" s="23" t="s">
        <v>6</v>
      </c>
      <c r="F32" s="42">
        <v>7.1787508E-2</v>
      </c>
      <c r="G32" s="23" t="s">
        <v>6</v>
      </c>
      <c r="H32" s="43">
        <f t="shared" ref="H32:H52" si="0">$D$28</f>
        <v>85</v>
      </c>
      <c r="I32" s="24" t="s">
        <v>7</v>
      </c>
      <c r="J32" s="44">
        <f t="shared" ref="J32:J52" si="1">D32*F32*H32</f>
        <v>0</v>
      </c>
      <c r="K32" s="20"/>
    </row>
    <row r="33" spans="1:11" s="18" customFormat="1" ht="12">
      <c r="A33" s="140"/>
      <c r="B33" s="135" t="s">
        <v>16</v>
      </c>
      <c r="C33" s="136"/>
      <c r="D33" s="45">
        <v>1131</v>
      </c>
      <c r="E33" s="26" t="s">
        <v>6</v>
      </c>
      <c r="F33" s="46">
        <v>5.0175614E-2</v>
      </c>
      <c r="G33" s="26" t="s">
        <v>6</v>
      </c>
      <c r="H33" s="47">
        <f t="shared" si="0"/>
        <v>85</v>
      </c>
      <c r="I33" s="28" t="s">
        <v>7</v>
      </c>
      <c r="J33" s="48">
        <f t="shared" si="1"/>
        <v>4823.6326518899996</v>
      </c>
      <c r="K33" s="20"/>
    </row>
    <row r="34" spans="1:11" s="18" customFormat="1" thickBot="1">
      <c r="A34" s="141"/>
      <c r="B34" s="149" t="s">
        <v>17</v>
      </c>
      <c r="C34" s="150"/>
      <c r="D34" s="49">
        <v>312</v>
      </c>
      <c r="E34" s="31" t="s">
        <v>6</v>
      </c>
      <c r="F34" s="50">
        <v>5.0200000000000002E-2</v>
      </c>
      <c r="G34" s="31" t="s">
        <v>6</v>
      </c>
      <c r="H34" s="51">
        <f t="shared" si="0"/>
        <v>85</v>
      </c>
      <c r="I34" s="33" t="s">
        <v>7</v>
      </c>
      <c r="J34" s="52">
        <f t="shared" si="1"/>
        <v>1331.3040000000001</v>
      </c>
      <c r="K34" s="20"/>
    </row>
    <row r="35" spans="1:11" s="18" customFormat="1" ht="12">
      <c r="A35" s="142" t="s">
        <v>18</v>
      </c>
      <c r="B35" s="121" t="s">
        <v>19</v>
      </c>
      <c r="C35" s="122"/>
      <c r="D35" s="41"/>
      <c r="E35" s="53" t="s">
        <v>6</v>
      </c>
      <c r="F35" s="42">
        <v>0.55097761899999997</v>
      </c>
      <c r="G35" s="53" t="s">
        <v>6</v>
      </c>
      <c r="H35" s="43">
        <f t="shared" si="0"/>
        <v>85</v>
      </c>
      <c r="I35" s="54" t="s">
        <v>7</v>
      </c>
      <c r="J35" s="44">
        <f t="shared" si="1"/>
        <v>0</v>
      </c>
      <c r="K35" s="20"/>
    </row>
    <row r="36" spans="1:11" s="18" customFormat="1" ht="12">
      <c r="A36" s="143"/>
      <c r="B36" s="119" t="s">
        <v>20</v>
      </c>
      <c r="C36" s="120"/>
      <c r="D36" s="45">
        <v>153</v>
      </c>
      <c r="E36" s="55" t="s">
        <v>6</v>
      </c>
      <c r="F36" s="46">
        <v>0.40511062599999997</v>
      </c>
      <c r="G36" s="55" t="s">
        <v>6</v>
      </c>
      <c r="H36" s="47">
        <f t="shared" si="0"/>
        <v>85</v>
      </c>
      <c r="I36" s="56" t="s">
        <v>7</v>
      </c>
      <c r="J36" s="48">
        <f t="shared" si="1"/>
        <v>5268.4636911299995</v>
      </c>
      <c r="K36" s="20"/>
    </row>
    <row r="37" spans="1:11" s="18" customFormat="1" ht="12">
      <c r="A37" s="143"/>
      <c r="B37" s="119" t="s">
        <v>21</v>
      </c>
      <c r="C37" s="120"/>
      <c r="D37" s="45"/>
      <c r="E37" s="55" t="s">
        <v>6</v>
      </c>
      <c r="F37" s="46">
        <v>0.36822724800000001</v>
      </c>
      <c r="G37" s="55" t="s">
        <v>6</v>
      </c>
      <c r="H37" s="47">
        <f t="shared" si="0"/>
        <v>85</v>
      </c>
      <c r="I37" s="56" t="s">
        <v>7</v>
      </c>
      <c r="J37" s="48">
        <f t="shared" si="1"/>
        <v>0</v>
      </c>
      <c r="K37" s="20"/>
    </row>
    <row r="38" spans="1:11" s="18" customFormat="1" thickBot="1">
      <c r="A38" s="144"/>
      <c r="B38" s="137" t="s">
        <v>17</v>
      </c>
      <c r="C38" s="138"/>
      <c r="D38" s="49"/>
      <c r="E38" s="57" t="s">
        <v>6</v>
      </c>
      <c r="F38" s="50"/>
      <c r="G38" s="57" t="s">
        <v>6</v>
      </c>
      <c r="H38" s="51">
        <f t="shared" si="0"/>
        <v>85</v>
      </c>
      <c r="I38" s="58" t="s">
        <v>7</v>
      </c>
      <c r="J38" s="52">
        <f t="shared" si="1"/>
        <v>0</v>
      </c>
      <c r="K38" s="20"/>
    </row>
    <row r="39" spans="1:11" s="18" customFormat="1" ht="12">
      <c r="A39" s="139" t="s">
        <v>22</v>
      </c>
      <c r="B39" s="133" t="s">
        <v>23</v>
      </c>
      <c r="C39" s="134"/>
      <c r="D39" s="41"/>
      <c r="E39" s="23" t="s">
        <v>6</v>
      </c>
      <c r="F39" s="42">
        <v>0.25250592999999999</v>
      </c>
      <c r="G39" s="23" t="s">
        <v>6</v>
      </c>
      <c r="H39" s="43">
        <f t="shared" si="0"/>
        <v>85</v>
      </c>
      <c r="I39" s="24" t="s">
        <v>7</v>
      </c>
      <c r="J39" s="44">
        <f t="shared" si="1"/>
        <v>0</v>
      </c>
      <c r="K39" s="20"/>
    </row>
    <row r="40" spans="1:11" s="18" customFormat="1" ht="12">
      <c r="A40" s="140"/>
      <c r="B40" s="135" t="s">
        <v>24</v>
      </c>
      <c r="C40" s="136"/>
      <c r="D40" s="45">
        <v>120</v>
      </c>
      <c r="E40" s="26" t="s">
        <v>6</v>
      </c>
      <c r="F40" s="46">
        <v>0.168634064</v>
      </c>
      <c r="G40" s="26" t="s">
        <v>6</v>
      </c>
      <c r="H40" s="47">
        <f t="shared" si="0"/>
        <v>85</v>
      </c>
      <c r="I40" s="28" t="s">
        <v>7</v>
      </c>
      <c r="J40" s="48">
        <f t="shared" si="1"/>
        <v>1720.0674528</v>
      </c>
      <c r="K40" s="20"/>
    </row>
    <row r="41" spans="1:11" s="18" customFormat="1" ht="12">
      <c r="A41" s="140"/>
      <c r="B41" s="135" t="s">
        <v>25</v>
      </c>
      <c r="C41" s="136"/>
      <c r="D41" s="45"/>
      <c r="E41" s="26" t="s">
        <v>6</v>
      </c>
      <c r="F41" s="46">
        <v>0.22573363399999999</v>
      </c>
      <c r="G41" s="26" t="s">
        <v>6</v>
      </c>
      <c r="H41" s="47">
        <f t="shared" si="0"/>
        <v>85</v>
      </c>
      <c r="I41" s="28" t="s">
        <v>7</v>
      </c>
      <c r="J41" s="48">
        <f t="shared" si="1"/>
        <v>0</v>
      </c>
      <c r="K41" s="20"/>
    </row>
    <row r="42" spans="1:11" s="18" customFormat="1" thickBot="1">
      <c r="A42" s="141"/>
      <c r="B42" s="149" t="s">
        <v>17</v>
      </c>
      <c r="C42" s="150"/>
      <c r="D42" s="49"/>
      <c r="E42" s="31" t="s">
        <v>6</v>
      </c>
      <c r="F42" s="50"/>
      <c r="G42" s="31" t="s">
        <v>6</v>
      </c>
      <c r="H42" s="51">
        <f t="shared" si="0"/>
        <v>85</v>
      </c>
      <c r="I42" s="33" t="s">
        <v>7</v>
      </c>
      <c r="J42" s="52">
        <f t="shared" si="1"/>
        <v>0</v>
      </c>
      <c r="K42" s="20"/>
    </row>
    <row r="43" spans="1:11" s="18" customFormat="1" ht="12">
      <c r="A43" s="142" t="s">
        <v>49</v>
      </c>
      <c r="B43" s="121" t="s">
        <v>26</v>
      </c>
      <c r="C43" s="122"/>
      <c r="D43" s="41"/>
      <c r="E43" s="53" t="s">
        <v>6</v>
      </c>
      <c r="F43" s="42">
        <v>2.5687129999999999E-2</v>
      </c>
      <c r="G43" s="53" t="s">
        <v>6</v>
      </c>
      <c r="H43" s="43">
        <f t="shared" si="0"/>
        <v>85</v>
      </c>
      <c r="I43" s="54" t="s">
        <v>7</v>
      </c>
      <c r="J43" s="44">
        <f t="shared" si="1"/>
        <v>0</v>
      </c>
      <c r="K43" s="20"/>
    </row>
    <row r="44" spans="1:11" s="18" customFormat="1" ht="12">
      <c r="A44" s="143"/>
      <c r="B44" s="119" t="s">
        <v>27</v>
      </c>
      <c r="C44" s="120"/>
      <c r="D44" s="45"/>
      <c r="E44" s="55" t="s">
        <v>6</v>
      </c>
      <c r="F44" s="46">
        <v>2.4431956000000001E-2</v>
      </c>
      <c r="G44" s="55" t="s">
        <v>6</v>
      </c>
      <c r="H44" s="47">
        <f t="shared" si="0"/>
        <v>85</v>
      </c>
      <c r="I44" s="56" t="s">
        <v>7</v>
      </c>
      <c r="J44" s="48">
        <f t="shared" si="1"/>
        <v>0</v>
      </c>
      <c r="K44" s="20"/>
    </row>
    <row r="45" spans="1:11" s="18" customFormat="1" ht="12">
      <c r="A45" s="143"/>
      <c r="B45" s="119" t="s">
        <v>28</v>
      </c>
      <c r="C45" s="120"/>
      <c r="D45" s="45">
        <v>1440</v>
      </c>
      <c r="E45" s="55" t="s">
        <v>6</v>
      </c>
      <c r="F45" s="46">
        <v>2.3293733E-2</v>
      </c>
      <c r="G45" s="55" t="s">
        <v>6</v>
      </c>
      <c r="H45" s="47">
        <f t="shared" si="0"/>
        <v>85</v>
      </c>
      <c r="I45" s="56" t="s">
        <v>7</v>
      </c>
      <c r="J45" s="48">
        <f t="shared" si="1"/>
        <v>2851.1529191999998</v>
      </c>
      <c r="K45" s="20"/>
    </row>
    <row r="46" spans="1:11" s="18" customFormat="1" ht="12">
      <c r="A46" s="143"/>
      <c r="B46" s="119" t="s">
        <v>29</v>
      </c>
      <c r="C46" s="120"/>
      <c r="D46" s="45"/>
      <c r="E46" s="55" t="s">
        <v>6</v>
      </c>
      <c r="F46" s="46">
        <v>2.2256842999999998E-2</v>
      </c>
      <c r="G46" s="55" t="s">
        <v>6</v>
      </c>
      <c r="H46" s="47">
        <f t="shared" si="0"/>
        <v>85</v>
      </c>
      <c r="I46" s="56" t="s">
        <v>7</v>
      </c>
      <c r="J46" s="48">
        <f t="shared" si="1"/>
        <v>0</v>
      </c>
      <c r="K46" s="20"/>
    </row>
    <row r="47" spans="1:11" s="18" customFormat="1" thickBot="1">
      <c r="A47" s="144"/>
      <c r="B47" s="137" t="s">
        <v>17</v>
      </c>
      <c r="C47" s="138"/>
      <c r="D47" s="49"/>
      <c r="E47" s="57" t="s">
        <v>6</v>
      </c>
      <c r="F47" s="50"/>
      <c r="G47" s="57" t="s">
        <v>6</v>
      </c>
      <c r="H47" s="51">
        <f t="shared" si="0"/>
        <v>85</v>
      </c>
      <c r="I47" s="58" t="s">
        <v>7</v>
      </c>
      <c r="J47" s="52">
        <f t="shared" si="1"/>
        <v>0</v>
      </c>
      <c r="K47" s="20"/>
    </row>
    <row r="48" spans="1:11" s="18" customFormat="1" ht="12">
      <c r="A48" s="139" t="s">
        <v>50</v>
      </c>
      <c r="B48" s="133" t="s">
        <v>30</v>
      </c>
      <c r="C48" s="134"/>
      <c r="D48" s="41"/>
      <c r="E48" s="23" t="s">
        <v>6</v>
      </c>
      <c r="F48" s="42">
        <v>4.0112314000000003E-2</v>
      </c>
      <c r="G48" s="23" t="s">
        <v>6</v>
      </c>
      <c r="H48" s="43">
        <f t="shared" si="0"/>
        <v>85</v>
      </c>
      <c r="I48" s="24" t="s">
        <v>7</v>
      </c>
      <c r="J48" s="44">
        <f t="shared" si="1"/>
        <v>0</v>
      </c>
      <c r="K48" s="20"/>
    </row>
    <row r="49" spans="1:11" s="18" customFormat="1" ht="12">
      <c r="A49" s="140"/>
      <c r="B49" s="135" t="s">
        <v>31</v>
      </c>
      <c r="C49" s="136"/>
      <c r="D49" s="45"/>
      <c r="E49" s="26" t="s">
        <v>6</v>
      </c>
      <c r="F49" s="46">
        <v>3.4566194000000001E-2</v>
      </c>
      <c r="G49" s="26" t="s">
        <v>6</v>
      </c>
      <c r="H49" s="47">
        <f t="shared" si="0"/>
        <v>85</v>
      </c>
      <c r="I49" s="28" t="s">
        <v>7</v>
      </c>
      <c r="J49" s="48">
        <f t="shared" si="1"/>
        <v>0</v>
      </c>
      <c r="K49" s="20"/>
    </row>
    <row r="50" spans="1:11" s="18" customFormat="1" ht="12">
      <c r="A50" s="140"/>
      <c r="B50" s="135" t="s">
        <v>32</v>
      </c>
      <c r="C50" s="136"/>
      <c r="D50" s="45"/>
      <c r="E50" s="26" t="s">
        <v>6</v>
      </c>
      <c r="F50" s="46">
        <v>2.9472443000000001E-2</v>
      </c>
      <c r="G50" s="26" t="s">
        <v>6</v>
      </c>
      <c r="H50" s="47">
        <f t="shared" si="0"/>
        <v>85</v>
      </c>
      <c r="I50" s="28" t="s">
        <v>7</v>
      </c>
      <c r="J50" s="48">
        <f t="shared" si="1"/>
        <v>0</v>
      </c>
      <c r="K50" s="20"/>
    </row>
    <row r="51" spans="1:11" s="18" customFormat="1" thickBot="1">
      <c r="A51" s="141"/>
      <c r="B51" s="149" t="s">
        <v>17</v>
      </c>
      <c r="C51" s="150"/>
      <c r="D51" s="49"/>
      <c r="E51" s="31" t="s">
        <v>6</v>
      </c>
      <c r="F51" s="50"/>
      <c r="G51" s="31" t="s">
        <v>6</v>
      </c>
      <c r="H51" s="51">
        <f t="shared" si="0"/>
        <v>85</v>
      </c>
      <c r="I51" s="33" t="s">
        <v>7</v>
      </c>
      <c r="J51" s="52">
        <f t="shared" si="1"/>
        <v>0</v>
      </c>
      <c r="K51" s="20"/>
    </row>
    <row r="52" spans="1:11" s="18" customFormat="1" thickBot="1">
      <c r="A52" s="59" t="s">
        <v>33</v>
      </c>
      <c r="B52" s="151" t="s">
        <v>34</v>
      </c>
      <c r="C52" s="152"/>
      <c r="D52" s="60"/>
      <c r="E52" s="61" t="s">
        <v>6</v>
      </c>
      <c r="F52" s="62">
        <f>IF($D$52&lt;=1000,0.06377551,IF($D$52&lt;=2000,0.048355899,IF($D$52&lt;=4000,0.038940809,IF($D$472&lt;=6000,0.032594524,IF($D$52&lt;=8000,0.028026905,IF($D$52&lt;=10000,0.024582104,0.021891418))))))</f>
        <v>6.3775509999999994E-2</v>
      </c>
      <c r="G52" s="63" t="s">
        <v>6</v>
      </c>
      <c r="H52" s="64">
        <f t="shared" si="0"/>
        <v>85</v>
      </c>
      <c r="I52" s="65" t="s">
        <v>7</v>
      </c>
      <c r="J52" s="66">
        <f t="shared" si="1"/>
        <v>0</v>
      </c>
      <c r="K52" s="20"/>
    </row>
    <row r="53" spans="1:11" s="18" customFormat="1" ht="12.75" customHeight="1">
      <c r="A53" s="129" t="s">
        <v>14</v>
      </c>
      <c r="B53" s="157" t="s">
        <v>51</v>
      </c>
      <c r="C53" s="158"/>
      <c r="D53" s="186" t="s">
        <v>63</v>
      </c>
      <c r="E53" s="147"/>
      <c r="F53" s="157" t="s">
        <v>66</v>
      </c>
      <c r="G53" s="188"/>
      <c r="H53" s="158"/>
      <c r="I53" s="147"/>
      <c r="J53" s="199"/>
      <c r="K53" s="20"/>
    </row>
    <row r="54" spans="1:11" s="18" customFormat="1" ht="12">
      <c r="A54" s="130"/>
      <c r="B54" s="159"/>
      <c r="C54" s="160"/>
      <c r="D54" s="187"/>
      <c r="E54" s="148"/>
      <c r="F54" s="159"/>
      <c r="G54" s="189"/>
      <c r="H54" s="160"/>
      <c r="I54" s="148"/>
      <c r="J54" s="200"/>
      <c r="K54" s="20"/>
    </row>
    <row r="55" spans="1:11" s="18" customFormat="1" ht="12">
      <c r="A55" s="131" t="s">
        <v>53</v>
      </c>
      <c r="B55" s="119" t="s">
        <v>36</v>
      </c>
      <c r="C55" s="120"/>
      <c r="D55" s="36">
        <v>1440</v>
      </c>
      <c r="E55" s="67" t="s">
        <v>6</v>
      </c>
      <c r="F55" s="68">
        <f>IF($D$27&lt;0,3,IF($D$27&gt;25,1,2))</f>
        <v>3</v>
      </c>
      <c r="G55" s="222" t="s">
        <v>37</v>
      </c>
      <c r="H55" s="223"/>
      <c r="I55" s="69" t="s">
        <v>7</v>
      </c>
      <c r="J55" s="70">
        <f>D55*F55</f>
        <v>4320</v>
      </c>
      <c r="K55" s="20"/>
    </row>
    <row r="56" spans="1:11" s="18" customFormat="1" thickBot="1">
      <c r="A56" s="132"/>
      <c r="B56" s="145" t="s">
        <v>38</v>
      </c>
      <c r="C56" s="146"/>
      <c r="D56" s="71">
        <v>992</v>
      </c>
      <c r="E56" s="57" t="s">
        <v>6</v>
      </c>
      <c r="F56" s="72">
        <f>IF($D$27&lt;0,6,IF($D$27&gt;25,2,4))</f>
        <v>6</v>
      </c>
      <c r="G56" s="224" t="s">
        <v>37</v>
      </c>
      <c r="H56" s="118"/>
      <c r="I56" s="58" t="s">
        <v>7</v>
      </c>
      <c r="J56" s="73">
        <f>D56*F56</f>
        <v>5952</v>
      </c>
      <c r="K56" s="20"/>
    </row>
    <row r="57" spans="1:11" s="18" customFormat="1" ht="12">
      <c r="A57" s="112" t="s">
        <v>39</v>
      </c>
      <c r="B57" s="157" t="s">
        <v>52</v>
      </c>
      <c r="C57" s="158"/>
      <c r="D57" s="212" t="s">
        <v>54</v>
      </c>
      <c r="E57" s="147"/>
      <c r="F57" s="139" t="s">
        <v>35</v>
      </c>
      <c r="G57" s="147"/>
      <c r="H57" s="139" t="s">
        <v>55</v>
      </c>
      <c r="I57" s="147"/>
      <c r="J57" s="201"/>
      <c r="K57" s="20"/>
    </row>
    <row r="58" spans="1:11" s="18" customFormat="1" ht="12">
      <c r="A58" s="113"/>
      <c r="B58" s="159"/>
      <c r="C58" s="160"/>
      <c r="D58" s="213"/>
      <c r="E58" s="148"/>
      <c r="F58" s="214"/>
      <c r="G58" s="148"/>
      <c r="H58" s="214"/>
      <c r="I58" s="148"/>
      <c r="J58" s="202"/>
      <c r="K58" s="20"/>
    </row>
    <row r="59" spans="1:11" s="18" customFormat="1" ht="12">
      <c r="A59" s="113"/>
      <c r="B59" s="115" t="s">
        <v>40</v>
      </c>
      <c r="C59" s="116"/>
      <c r="D59" s="70">
        <f>$C$16</f>
        <v>96.191999999999993</v>
      </c>
      <c r="E59" s="26" t="s">
        <v>6</v>
      </c>
      <c r="F59" s="74">
        <v>1.1000000000000001</v>
      </c>
      <c r="G59" s="26" t="s">
        <v>6</v>
      </c>
      <c r="H59" s="74">
        <f>$D$28</f>
        <v>85</v>
      </c>
      <c r="I59" s="28" t="s">
        <v>7</v>
      </c>
      <c r="J59" s="70">
        <f>D59*F59*H59</f>
        <v>8993.9519999999993</v>
      </c>
      <c r="K59" s="20"/>
    </row>
    <row r="60" spans="1:11" s="18" customFormat="1" thickBot="1">
      <c r="A60" s="114"/>
      <c r="B60" s="117" t="s">
        <v>41</v>
      </c>
      <c r="C60" s="118"/>
      <c r="D60" s="75"/>
      <c r="E60" s="31" t="s">
        <v>6</v>
      </c>
      <c r="F60" s="76">
        <v>1.1000000000000001</v>
      </c>
      <c r="G60" s="31" t="s">
        <v>6</v>
      </c>
      <c r="H60" s="76">
        <f>$D$28</f>
        <v>85</v>
      </c>
      <c r="I60" s="33" t="s">
        <v>7</v>
      </c>
      <c r="J60" s="73">
        <f>D60*F60*H60</f>
        <v>0</v>
      </c>
      <c r="K60" s="20"/>
    </row>
    <row r="61" spans="1:11" s="18" customFormat="1" ht="12.75" customHeight="1">
      <c r="A61" s="131" t="s">
        <v>42</v>
      </c>
      <c r="B61" s="190" t="s">
        <v>67</v>
      </c>
      <c r="C61" s="191"/>
      <c r="D61" s="67" t="s">
        <v>43</v>
      </c>
      <c r="E61" s="153"/>
      <c r="F61" s="67" t="s">
        <v>44</v>
      </c>
      <c r="G61" s="77"/>
      <c r="H61" s="78" t="s">
        <v>45</v>
      </c>
      <c r="I61" s="69" t="s">
        <v>7</v>
      </c>
      <c r="J61" s="79">
        <f>SUM(J32:J60)</f>
        <v>35260.572715019996</v>
      </c>
      <c r="K61" s="20"/>
    </row>
    <row r="62" spans="1:11" s="18" customFormat="1" ht="12">
      <c r="A62" s="208"/>
      <c r="B62" s="192"/>
      <c r="C62" s="193"/>
      <c r="D62" s="37" t="s">
        <v>46</v>
      </c>
      <c r="E62" s="154"/>
      <c r="F62" s="80">
        <f>IF(PROPER($D$62="Yes"),0.1,0)</f>
        <v>0</v>
      </c>
      <c r="G62" s="55" t="s">
        <v>6</v>
      </c>
      <c r="H62" s="81">
        <f>J61</f>
        <v>35260.572715019996</v>
      </c>
      <c r="I62" s="56" t="s">
        <v>7</v>
      </c>
      <c r="J62" s="29">
        <f>F62*H62</f>
        <v>0</v>
      </c>
      <c r="K62" s="20"/>
    </row>
    <row r="63" spans="1:11" s="18" customFormat="1" ht="12">
      <c r="B63" s="39"/>
      <c r="C63" s="39"/>
      <c r="D63" s="39"/>
      <c r="E63" s="39"/>
      <c r="F63" s="39"/>
      <c r="G63" s="39"/>
      <c r="H63" s="194" t="s">
        <v>47</v>
      </c>
      <c r="I63" s="195"/>
      <c r="J63" s="40">
        <f>J61+J62</f>
        <v>35260.572715019996</v>
      </c>
      <c r="K63" s="20"/>
    </row>
    <row r="64" spans="1:11" s="18" customFormat="1" ht="12">
      <c r="A64" s="185" t="s">
        <v>68</v>
      </c>
      <c r="B64" s="185"/>
      <c r="C64" s="185"/>
      <c r="D64" s="185"/>
      <c r="E64" s="185"/>
      <c r="F64" s="185"/>
      <c r="G64" s="39"/>
      <c r="H64" s="39"/>
      <c r="I64" s="39"/>
      <c r="J64" s="39"/>
      <c r="K64" s="20"/>
    </row>
    <row r="65" spans="1:11" s="18" customFormat="1" ht="12">
      <c r="A65" s="185" t="s">
        <v>69</v>
      </c>
      <c r="B65" s="185"/>
      <c r="C65" s="185"/>
      <c r="D65" s="185"/>
      <c r="E65" s="185"/>
      <c r="F65" s="185"/>
      <c r="G65" s="185"/>
      <c r="H65" s="185"/>
      <c r="I65" s="39"/>
      <c r="J65" s="82"/>
      <c r="K65" s="20"/>
    </row>
    <row r="66" spans="1:11">
      <c r="A66" s="185" t="s">
        <v>70</v>
      </c>
      <c r="B66" s="185"/>
      <c r="C66" s="185"/>
      <c r="D66" s="185"/>
      <c r="E66" s="185"/>
      <c r="F66" s="185"/>
      <c r="G66" s="185"/>
      <c r="H66" s="185"/>
      <c r="I66" s="17"/>
      <c r="J66" s="85" t="s">
        <v>80</v>
      </c>
      <c r="K66" s="17"/>
    </row>
  </sheetData>
  <mergeCells count="107">
    <mergeCell ref="F5:G5"/>
    <mergeCell ref="B5:C5"/>
    <mergeCell ref="H5:J5"/>
    <mergeCell ref="A61:A62"/>
    <mergeCell ref="F9:J9"/>
    <mergeCell ref="F10:J10"/>
    <mergeCell ref="F11:J11"/>
    <mergeCell ref="F12:J12"/>
    <mergeCell ref="D57:D58"/>
    <mergeCell ref="F57:F58"/>
    <mergeCell ref="H57:H58"/>
    <mergeCell ref="D15:D16"/>
    <mergeCell ref="F15:F16"/>
    <mergeCell ref="H15:H16"/>
    <mergeCell ref="A8:C8"/>
    <mergeCell ref="A9:C9"/>
    <mergeCell ref="H30:H31"/>
    <mergeCell ref="A16:B16"/>
    <mergeCell ref="A17:C17"/>
    <mergeCell ref="A20:C20"/>
    <mergeCell ref="E26:F26"/>
    <mergeCell ref="G55:H55"/>
    <mergeCell ref="G56:H56"/>
    <mergeCell ref="B55:C55"/>
    <mergeCell ref="J15:J16"/>
    <mergeCell ref="A30:A31"/>
    <mergeCell ref="A18:C18"/>
    <mergeCell ref="A19:C19"/>
    <mergeCell ref="A64:F64"/>
    <mergeCell ref="A65:H65"/>
    <mergeCell ref="A66:H66"/>
    <mergeCell ref="J30:J31"/>
    <mergeCell ref="D53:D54"/>
    <mergeCell ref="F53:H54"/>
    <mergeCell ref="B61:C62"/>
    <mergeCell ref="H63:I63"/>
    <mergeCell ref="A25:C25"/>
    <mergeCell ref="A26:C26"/>
    <mergeCell ref="J53:J54"/>
    <mergeCell ref="J57:J58"/>
    <mergeCell ref="B39:C39"/>
    <mergeCell ref="B40:C40"/>
    <mergeCell ref="B41:C41"/>
    <mergeCell ref="B47:C47"/>
    <mergeCell ref="I53:I54"/>
    <mergeCell ref="E57:E58"/>
    <mergeCell ref="G57:G58"/>
    <mergeCell ref="I57:I58"/>
    <mergeCell ref="E61:E62"/>
    <mergeCell ref="E27:F27"/>
    <mergeCell ref="B53:C54"/>
    <mergeCell ref="B57:C58"/>
    <mergeCell ref="B1:H1"/>
    <mergeCell ref="B2:H2"/>
    <mergeCell ref="D3:E3"/>
    <mergeCell ref="G26:I26"/>
    <mergeCell ref="G27:I27"/>
    <mergeCell ref="G28:I28"/>
    <mergeCell ref="B34:C34"/>
    <mergeCell ref="A27:C27"/>
    <mergeCell ref="A28:C28"/>
    <mergeCell ref="E15:E16"/>
    <mergeCell ref="G15:G16"/>
    <mergeCell ref="I15:I16"/>
    <mergeCell ref="E30:E31"/>
    <mergeCell ref="G30:G31"/>
    <mergeCell ref="I30:I31"/>
    <mergeCell ref="A10:C10"/>
    <mergeCell ref="A11:C11"/>
    <mergeCell ref="A12:C12"/>
    <mergeCell ref="F8:J8"/>
    <mergeCell ref="A15:B15"/>
    <mergeCell ref="D30:D31"/>
    <mergeCell ref="F30:F31"/>
    <mergeCell ref="A53:A54"/>
    <mergeCell ref="A55:A56"/>
    <mergeCell ref="B32:C32"/>
    <mergeCell ref="B33:C33"/>
    <mergeCell ref="B36:C36"/>
    <mergeCell ref="B37:C37"/>
    <mergeCell ref="B38:C38"/>
    <mergeCell ref="A39:A42"/>
    <mergeCell ref="A43:A47"/>
    <mergeCell ref="A48:A51"/>
    <mergeCell ref="A32:A34"/>
    <mergeCell ref="A35:A38"/>
    <mergeCell ref="B56:C56"/>
    <mergeCell ref="E53:E54"/>
    <mergeCell ref="B48:C48"/>
    <mergeCell ref="B49:C49"/>
    <mergeCell ref="B42:C42"/>
    <mergeCell ref="B43:C43"/>
    <mergeCell ref="B44:C44"/>
    <mergeCell ref="B50:C50"/>
    <mergeCell ref="B52:C52"/>
    <mergeCell ref="B51:C51"/>
    <mergeCell ref="A21:C21"/>
    <mergeCell ref="A22:C22"/>
    <mergeCell ref="A23:C23"/>
    <mergeCell ref="A24:C24"/>
    <mergeCell ref="A57:A60"/>
    <mergeCell ref="B59:C59"/>
    <mergeCell ref="B60:C60"/>
    <mergeCell ref="B45:C45"/>
    <mergeCell ref="B35:C35"/>
    <mergeCell ref="B30:C31"/>
    <mergeCell ref="B46:C46"/>
  </mergeCells>
  <phoneticPr fontId="0" type="noConversion"/>
  <printOptions horizontalCentered="1" verticalCentered="1"/>
  <pageMargins left="0.46" right="0.25" top="0.25" bottom="0.21" header="0.25" footer="0.21"/>
  <pageSetup scale="94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Heat Loss</vt:lpstr>
    </vt:vector>
  </TitlesOfParts>
  <Company>Econar Energy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 Overholser</dc:creator>
  <cp:lastModifiedBy>ctaylor</cp:lastModifiedBy>
  <cp:lastPrinted>2014-12-30T15:06:29Z</cp:lastPrinted>
  <dcterms:created xsi:type="dcterms:W3CDTF">1998-03-05T16:07:38Z</dcterms:created>
  <dcterms:modified xsi:type="dcterms:W3CDTF">2015-01-15T21:08:05Z</dcterms:modified>
</cp:coreProperties>
</file>